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30" windowWidth="19320" windowHeight="12090"/>
  </bookViews>
  <sheets>
    <sheet name="Summary" sheetId="1" r:id="rId1"/>
    <sheet name="Schedule" sheetId="2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34" i="2" l="1"/>
  <c r="V34" i="2" l="1"/>
  <c r="V33" i="2"/>
  <c r="V32" i="2"/>
  <c r="V31" i="2"/>
  <c r="T34" i="2"/>
  <c r="L17" i="1" s="1"/>
  <c r="T33" i="2"/>
  <c r="K17" i="1" s="1"/>
  <c r="T32" i="2"/>
  <c r="J17" i="1" s="1"/>
  <c r="T31" i="2"/>
  <c r="I17" i="1" s="1"/>
  <c r="C21" i="1"/>
  <c r="I18" i="1" l="1"/>
  <c r="J18" i="1"/>
  <c r="K18" i="1"/>
  <c r="L18" i="1"/>
  <c r="Z35" i="2"/>
  <c r="X35" i="2"/>
  <c r="V35" i="2"/>
  <c r="T35" i="2"/>
  <c r="O32" i="1"/>
  <c r="Z33" i="2" l="1"/>
  <c r="Z32" i="2"/>
  <c r="Z31" i="2"/>
  <c r="X34" i="2"/>
  <c r="X33" i="2"/>
  <c r="X32" i="2"/>
  <c r="X31" i="2"/>
  <c r="X36" i="2" l="1"/>
  <c r="C25" i="1" s="1"/>
  <c r="Z36" i="2"/>
  <c r="C26" i="1" s="1"/>
  <c r="G20" i="1" l="1"/>
  <c r="F10" i="1"/>
  <c r="F11" i="1"/>
  <c r="F12" i="1"/>
  <c r="F13" i="1"/>
  <c r="F14" i="1"/>
  <c r="F15" i="1"/>
  <c r="F16" i="1"/>
  <c r="F17" i="1"/>
  <c r="F18" i="1"/>
  <c r="F19" i="1"/>
  <c r="F20" i="1"/>
  <c r="F9" i="1"/>
  <c r="F21" i="1" s="1"/>
  <c r="T25" i="2"/>
  <c r="U25" i="2"/>
  <c r="V25" i="2"/>
  <c r="W25" i="2"/>
  <c r="L25" i="2"/>
  <c r="M25" i="2" s="1"/>
  <c r="L39" i="2"/>
  <c r="M11" i="2"/>
  <c r="N11" i="2"/>
  <c r="O11" i="2"/>
  <c r="P11" i="2"/>
  <c r="S11" i="2"/>
  <c r="U11" i="2" s="1"/>
  <c r="W11" i="2"/>
  <c r="L41" i="2"/>
  <c r="L40" i="2"/>
  <c r="L38" i="2"/>
  <c r="L37" i="2"/>
  <c r="L36" i="2"/>
  <c r="L35" i="2"/>
  <c r="L34" i="2"/>
  <c r="L33" i="2"/>
  <c r="L32" i="2"/>
  <c r="L31" i="2"/>
  <c r="S27" i="2"/>
  <c r="V27" i="2" s="1"/>
  <c r="L27" i="2"/>
  <c r="O27" i="2" s="1"/>
  <c r="S26" i="2"/>
  <c r="V26" i="2" s="1"/>
  <c r="L26" i="2"/>
  <c r="O26" i="2" s="1"/>
  <c r="S24" i="2"/>
  <c r="U24" i="2" s="1"/>
  <c r="L24" i="2"/>
  <c r="O24" i="2" s="1"/>
  <c r="S23" i="2"/>
  <c r="U23" i="2" s="1"/>
  <c r="L23" i="2"/>
  <c r="O23" i="2" s="1"/>
  <c r="S22" i="2"/>
  <c r="U22" i="2" s="1"/>
  <c r="L22" i="2"/>
  <c r="O22" i="2" s="1"/>
  <c r="S21" i="2"/>
  <c r="T21" i="2" s="1"/>
  <c r="L21" i="2"/>
  <c r="O21" i="2" s="1"/>
  <c r="S20" i="2"/>
  <c r="U20" i="2" s="1"/>
  <c r="L20" i="2"/>
  <c r="O20" i="2" s="1"/>
  <c r="S19" i="2"/>
  <c r="T19" i="2" s="1"/>
  <c r="L19" i="2"/>
  <c r="O19" i="2" s="1"/>
  <c r="S18" i="2"/>
  <c r="U18" i="2" s="1"/>
  <c r="L18" i="2"/>
  <c r="O18" i="2" s="1"/>
  <c r="S17" i="2"/>
  <c r="L17" i="2"/>
  <c r="O17" i="2" s="1"/>
  <c r="T11" i="2" l="1"/>
  <c r="X11" i="2" s="1"/>
  <c r="N25" i="2"/>
  <c r="V11" i="2"/>
  <c r="P25" i="2"/>
  <c r="X25" i="2"/>
  <c r="Q11" i="2"/>
  <c r="T36" i="2"/>
  <c r="V36" i="2"/>
  <c r="V24" i="2"/>
  <c r="T24" i="2"/>
  <c r="V23" i="2"/>
  <c r="T23" i="2"/>
  <c r="V22" i="2"/>
  <c r="T22" i="2"/>
  <c r="W21" i="2"/>
  <c r="U21" i="2"/>
  <c r="V20" i="2"/>
  <c r="T20" i="2"/>
  <c r="W19" i="2"/>
  <c r="U19" i="2"/>
  <c r="V18" i="2"/>
  <c r="T18" i="2"/>
  <c r="W24" i="2"/>
  <c r="W23" i="2"/>
  <c r="W22" i="2"/>
  <c r="V21" i="2"/>
  <c r="W20" i="2"/>
  <c r="V19" i="2"/>
  <c r="W18" i="2"/>
  <c r="O25" i="2"/>
  <c r="Q25" i="2" s="1"/>
  <c r="N17" i="2"/>
  <c r="V17" i="2"/>
  <c r="T17" i="2"/>
  <c r="W17" i="2"/>
  <c r="M17" i="2"/>
  <c r="P17" i="2"/>
  <c r="U17" i="2"/>
  <c r="N18" i="2"/>
  <c r="P18" i="2"/>
  <c r="N19" i="2"/>
  <c r="P19" i="2"/>
  <c r="N20" i="2"/>
  <c r="P20" i="2"/>
  <c r="N21" i="2"/>
  <c r="P21" i="2"/>
  <c r="N22" i="2"/>
  <c r="P22" i="2"/>
  <c r="N23" i="2"/>
  <c r="P23" i="2"/>
  <c r="N24" i="2"/>
  <c r="P24" i="2"/>
  <c r="N26" i="2"/>
  <c r="P26" i="2"/>
  <c r="U26" i="2"/>
  <c r="W26" i="2"/>
  <c r="N27" i="2"/>
  <c r="P27" i="2"/>
  <c r="U27" i="2"/>
  <c r="W27" i="2"/>
  <c r="M18" i="2"/>
  <c r="Q18" i="2" s="1"/>
  <c r="M19" i="2"/>
  <c r="M20" i="2"/>
  <c r="Q20" i="2" s="1"/>
  <c r="M21" i="2"/>
  <c r="M22" i="2"/>
  <c r="M23" i="2"/>
  <c r="M24" i="2"/>
  <c r="M26" i="2"/>
  <c r="T26" i="2"/>
  <c r="X26" i="2" s="1"/>
  <c r="L19" i="1" s="1"/>
  <c r="M27" i="2"/>
  <c r="T27" i="2"/>
  <c r="X27" i="2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3" i="1"/>
  <c r="O33" i="1" s="1"/>
  <c r="N34" i="1"/>
  <c r="O34" i="1" s="1"/>
  <c r="N24" i="1"/>
  <c r="O24" i="1" s="1"/>
  <c r="S4" i="2"/>
  <c r="S5" i="2"/>
  <c r="U5" i="2" s="1"/>
  <c r="S6" i="2"/>
  <c r="S7" i="2"/>
  <c r="W7" i="2" s="1"/>
  <c r="S8" i="2"/>
  <c r="S9" i="2"/>
  <c r="U9" i="2" s="1"/>
  <c r="S10" i="2"/>
  <c r="S12" i="2"/>
  <c r="W12" i="2" s="1"/>
  <c r="S13" i="2"/>
  <c r="S3" i="2"/>
  <c r="B31" i="2"/>
  <c r="B21" i="2"/>
  <c r="B11" i="2"/>
  <c r="B1" i="2"/>
  <c r="A1" i="2"/>
  <c r="A9" i="2"/>
  <c r="A20" i="2"/>
  <c r="A27" i="2"/>
  <c r="W4" i="2"/>
  <c r="W5" i="2"/>
  <c r="W6" i="2"/>
  <c r="W8" i="2"/>
  <c r="W9" i="2"/>
  <c r="W10" i="2"/>
  <c r="W13" i="2"/>
  <c r="W3" i="2"/>
  <c r="P4" i="2"/>
  <c r="P5" i="2"/>
  <c r="P6" i="2"/>
  <c r="P7" i="2"/>
  <c r="P8" i="2"/>
  <c r="P9" i="2"/>
  <c r="P10" i="2"/>
  <c r="P12" i="2"/>
  <c r="P13" i="2"/>
  <c r="P3" i="2"/>
  <c r="V13" i="2"/>
  <c r="U13" i="2"/>
  <c r="T13" i="2"/>
  <c r="T12" i="2"/>
  <c r="V10" i="2"/>
  <c r="U10" i="2"/>
  <c r="T10" i="2"/>
  <c r="V9" i="2"/>
  <c r="T9" i="2"/>
  <c r="V8" i="2"/>
  <c r="U8" i="2"/>
  <c r="T8" i="2"/>
  <c r="T7" i="2"/>
  <c r="V6" i="2"/>
  <c r="U6" i="2"/>
  <c r="T6" i="2"/>
  <c r="V5" i="2"/>
  <c r="T5" i="2"/>
  <c r="V4" i="2"/>
  <c r="U4" i="2"/>
  <c r="T4" i="2"/>
  <c r="V3" i="2"/>
  <c r="U3" i="2"/>
  <c r="T3" i="2"/>
  <c r="O4" i="2"/>
  <c r="O5" i="2"/>
  <c r="O6" i="2"/>
  <c r="O7" i="2"/>
  <c r="O8" i="2"/>
  <c r="O9" i="2"/>
  <c r="O10" i="2"/>
  <c r="O12" i="2"/>
  <c r="O13" i="2"/>
  <c r="O3" i="2"/>
  <c r="N4" i="2"/>
  <c r="N5" i="2"/>
  <c r="N6" i="2"/>
  <c r="N7" i="2"/>
  <c r="N8" i="2"/>
  <c r="N9" i="2"/>
  <c r="N10" i="2"/>
  <c r="N12" i="2"/>
  <c r="N13" i="2"/>
  <c r="N3" i="2"/>
  <c r="M4" i="2"/>
  <c r="M5" i="2"/>
  <c r="M6" i="2"/>
  <c r="M7" i="2"/>
  <c r="M8" i="2"/>
  <c r="M9" i="2"/>
  <c r="M10" i="2"/>
  <c r="M12" i="2"/>
  <c r="M13" i="2"/>
  <c r="M3" i="2"/>
  <c r="Q8" i="2"/>
  <c r="I14" i="1" s="1"/>
  <c r="Q4" i="2"/>
  <c r="X6" i="2"/>
  <c r="J12" i="1" s="1"/>
  <c r="X10" i="2"/>
  <c r="J16" i="1" s="1"/>
  <c r="K10" i="1"/>
  <c r="X5" i="2" l="1"/>
  <c r="J11" i="1" s="1"/>
  <c r="U7" i="2"/>
  <c r="X7" i="2" s="1"/>
  <c r="J13" i="1" s="1"/>
  <c r="U12" i="2"/>
  <c r="X12" i="2" s="1"/>
  <c r="J19" i="1" s="1"/>
  <c r="X13" i="2"/>
  <c r="X8" i="2"/>
  <c r="J14" i="1" s="1"/>
  <c r="Q3" i="2"/>
  <c r="Q5" i="2"/>
  <c r="V7" i="2"/>
  <c r="V12" i="2"/>
  <c r="X3" i="2"/>
  <c r="J9" i="1" s="1"/>
  <c r="X9" i="2"/>
  <c r="J15" i="1" s="1"/>
  <c r="D18" i="1"/>
  <c r="C27" i="1"/>
  <c r="D17" i="1"/>
  <c r="C24" i="1"/>
  <c r="X4" i="2"/>
  <c r="J10" i="1" s="1"/>
  <c r="X23" i="2"/>
  <c r="X19" i="2"/>
  <c r="L11" i="1" s="1"/>
  <c r="X21" i="2"/>
  <c r="X22" i="2"/>
  <c r="Q26" i="2"/>
  <c r="K19" i="1" s="1"/>
  <c r="Q23" i="2"/>
  <c r="Q21" i="2"/>
  <c r="Q19" i="2"/>
  <c r="Q17" i="2"/>
  <c r="K9" i="1" s="1"/>
  <c r="Q24" i="2"/>
  <c r="Q22" i="2"/>
  <c r="M39" i="2"/>
  <c r="N39" i="2" s="1"/>
  <c r="O39" i="2" s="1"/>
  <c r="X18" i="2"/>
  <c r="L10" i="1" s="1"/>
  <c r="X20" i="2"/>
  <c r="L12" i="1" s="1"/>
  <c r="X24" i="2"/>
  <c r="Q27" i="2"/>
  <c r="J20" i="1"/>
  <c r="M33" i="2"/>
  <c r="M32" i="2"/>
  <c r="X17" i="2"/>
  <c r="L9" i="1" s="1"/>
  <c r="K12" i="1"/>
  <c r="K11" i="1"/>
  <c r="L13" i="1"/>
  <c r="L14" i="1"/>
  <c r="L15" i="1"/>
  <c r="L16" i="1"/>
  <c r="Q9" i="2"/>
  <c r="Q13" i="2"/>
  <c r="Q12" i="2"/>
  <c r="I19" i="1" s="1"/>
  <c r="Q7" i="2"/>
  <c r="I13" i="1" s="1"/>
  <c r="Q10" i="2"/>
  <c r="Q6" i="2"/>
  <c r="I10" i="1"/>
  <c r="I20" i="1"/>
  <c r="I11" i="1"/>
  <c r="J21" i="1" l="1"/>
  <c r="I9" i="1"/>
  <c r="I21" i="1" s="1"/>
  <c r="L21" i="1"/>
  <c r="M38" i="2"/>
  <c r="M37" i="2"/>
  <c r="M36" i="2"/>
  <c r="N36" i="2" s="1"/>
  <c r="O36" i="2" s="1"/>
  <c r="M31" i="2"/>
  <c r="P39" i="2"/>
  <c r="G17" i="1" s="1"/>
  <c r="I15" i="1"/>
  <c r="M34" i="2"/>
  <c r="P34" i="2" s="1"/>
  <c r="M35" i="2"/>
  <c r="P35" i="2" s="1"/>
  <c r="M41" i="2"/>
  <c r="P41" i="2" s="1"/>
  <c r="P33" i="2"/>
  <c r="N33" i="2"/>
  <c r="O33" i="2" s="1"/>
  <c r="P37" i="2"/>
  <c r="N37" i="2"/>
  <c r="O37" i="2" s="1"/>
  <c r="P32" i="2"/>
  <c r="G10" i="1" s="1"/>
  <c r="N32" i="2"/>
  <c r="O32" i="2" s="1"/>
  <c r="P38" i="2"/>
  <c r="N38" i="2"/>
  <c r="O38" i="2" s="1"/>
  <c r="K15" i="1"/>
  <c r="K13" i="1"/>
  <c r="K21" i="1" s="1"/>
  <c r="L20" i="1"/>
  <c r="K20" i="1"/>
  <c r="K16" i="1"/>
  <c r="K14" i="1"/>
  <c r="I12" i="1"/>
  <c r="I16" i="1"/>
  <c r="P36" i="2" l="1"/>
  <c r="G14" i="1" s="1"/>
  <c r="Q39" i="2"/>
  <c r="Q41" i="2"/>
  <c r="D20" i="1" s="1"/>
  <c r="G19" i="1"/>
  <c r="Q34" i="2"/>
  <c r="D12" i="1" s="1"/>
  <c r="E12" i="1" s="1"/>
  <c r="G12" i="1"/>
  <c r="H12" i="1" s="1"/>
  <c r="Q38" i="2"/>
  <c r="D16" i="1" s="1"/>
  <c r="E16" i="1" s="1"/>
  <c r="G16" i="1"/>
  <c r="H16" i="1" s="1"/>
  <c r="Q36" i="2"/>
  <c r="D14" i="1" s="1"/>
  <c r="Q37" i="2"/>
  <c r="D15" i="1" s="1"/>
  <c r="G15" i="1"/>
  <c r="Q33" i="2"/>
  <c r="D11" i="1" s="1"/>
  <c r="E11" i="1" s="1"/>
  <c r="G11" i="1"/>
  <c r="H11" i="1" s="1"/>
  <c r="Q35" i="2"/>
  <c r="D13" i="1" s="1"/>
  <c r="G13" i="1"/>
  <c r="N34" i="2"/>
  <c r="O34" i="2" s="1"/>
  <c r="N35" i="2"/>
  <c r="O35" i="2" s="1"/>
  <c r="Q32" i="2"/>
  <c r="D10" i="1" s="1"/>
  <c r="H10" i="1"/>
  <c r="P31" i="2"/>
  <c r="N31" i="2"/>
  <c r="O31" i="2" s="1"/>
  <c r="M40" i="2" l="1"/>
  <c r="P40" i="2" s="1"/>
  <c r="G18" i="1" s="1"/>
  <c r="H18" i="1" s="1"/>
  <c r="Q31" i="2"/>
  <c r="D9" i="1" s="1"/>
  <c r="G9" i="1"/>
  <c r="E10" i="1"/>
  <c r="E13" i="1"/>
  <c r="H13" i="1"/>
  <c r="E14" i="1"/>
  <c r="H14" i="1"/>
  <c r="H20" i="1"/>
  <c r="E15" i="1"/>
  <c r="H15" i="1"/>
  <c r="H9" i="1" l="1"/>
  <c r="G21" i="1"/>
  <c r="E9" i="1"/>
  <c r="Q40" i="2"/>
  <c r="D19" i="1" s="1"/>
  <c r="E19" i="1" s="1"/>
  <c r="H19" i="1"/>
  <c r="E17" i="1"/>
  <c r="H17" i="1"/>
  <c r="E18" i="1"/>
  <c r="E20" i="1"/>
  <c r="H21" i="1" l="1"/>
  <c r="E21" i="1"/>
  <c r="D21" i="1"/>
</calcChain>
</file>

<file path=xl/sharedStrings.xml><?xml version="1.0" encoding="utf-8"?>
<sst xmlns="http://schemas.openxmlformats.org/spreadsheetml/2006/main" count="128" uniqueCount="81">
  <si>
    <t>Student:</t>
  </si>
  <si>
    <t>Class of:</t>
  </si>
  <si>
    <t>Advisor:</t>
  </si>
  <si>
    <t>Category</t>
  </si>
  <si>
    <t>Req</t>
  </si>
  <si>
    <t>Earned</t>
  </si>
  <si>
    <t>Needed</t>
  </si>
  <si>
    <t>First Quarter</t>
  </si>
  <si>
    <t>Code</t>
  </si>
  <si>
    <t>Second Quarter</t>
  </si>
  <si>
    <t>Third Quarter</t>
  </si>
  <si>
    <t>Credits</t>
  </si>
  <si>
    <t>Quarters</t>
  </si>
  <si>
    <t>Credits Earned per Year</t>
  </si>
  <si>
    <t>Fresh</t>
  </si>
  <si>
    <t>Soph</t>
  </si>
  <si>
    <t>Junior</t>
  </si>
  <si>
    <t>Senior</t>
  </si>
  <si>
    <t>PE/Health (PE):</t>
  </si>
  <si>
    <t>Free Period (FP):</t>
  </si>
  <si>
    <t>PE</t>
  </si>
  <si>
    <t>FP</t>
  </si>
  <si>
    <t>Tot</t>
  </si>
  <si>
    <t>Totals</t>
  </si>
  <si>
    <t>Q</t>
  </si>
  <si>
    <t>C</t>
  </si>
  <si>
    <t>Student #</t>
  </si>
  <si>
    <t>ENG</t>
    <phoneticPr fontId="9" type="noConversion"/>
  </si>
  <si>
    <t>MATH</t>
    <phoneticPr fontId="9" type="noConversion"/>
  </si>
  <si>
    <t>SOCSTU</t>
    <phoneticPr fontId="9" type="noConversion"/>
  </si>
  <si>
    <t>SCI</t>
    <phoneticPr fontId="9" type="noConversion"/>
  </si>
  <si>
    <t>FORLANG</t>
    <phoneticPr fontId="9" type="noConversion"/>
  </si>
  <si>
    <t>FINE ART</t>
    <phoneticPr fontId="9" type="noConversion"/>
  </si>
  <si>
    <t>COMP</t>
    <phoneticPr fontId="9" type="noConversion"/>
  </si>
  <si>
    <t>ELEC</t>
    <phoneticPr fontId="9" type="noConversion"/>
  </si>
  <si>
    <t>Coping 2</t>
    <phoneticPr fontId="9" type="noConversion"/>
  </si>
  <si>
    <t>Coping 3</t>
    <phoneticPr fontId="9" type="noConversion"/>
  </si>
  <si>
    <t>Coping 4</t>
    <phoneticPr fontId="9" type="noConversion"/>
  </si>
  <si>
    <t>Coping 1</t>
    <phoneticPr fontId="9" type="noConversion"/>
  </si>
  <si>
    <t>Total</t>
    <phoneticPr fontId="9" type="noConversion"/>
  </si>
  <si>
    <t>Additional Courses</t>
  </si>
  <si>
    <t>English (ENG):</t>
  </si>
  <si>
    <t>Math (MATH):</t>
  </si>
  <si>
    <t>Social Studies (SOCSTU):</t>
  </si>
  <si>
    <t>Science (SCI):</t>
  </si>
  <si>
    <t>World Lang. (FORLANG):</t>
  </si>
  <si>
    <t>Fine Arts (FINE ART):</t>
  </si>
  <si>
    <t>Technology (COMP):</t>
  </si>
  <si>
    <t>Electives (ELEC):</t>
  </si>
  <si>
    <t>Fourth Quarter</t>
  </si>
  <si>
    <t>Over?</t>
  </si>
  <si>
    <t>Overage</t>
  </si>
  <si>
    <t>Coping  Front</t>
  </si>
  <si>
    <t>Total</t>
  </si>
  <si>
    <t>N/A</t>
  </si>
  <si>
    <t>Coping Strategies</t>
  </si>
  <si>
    <t>Senior Composition</t>
  </si>
  <si>
    <t>COUNS</t>
  </si>
  <si>
    <t>Senior 1</t>
  </si>
  <si>
    <t>Senior 2</t>
  </si>
  <si>
    <t>Senior 3</t>
  </si>
  <si>
    <t>Senior 4</t>
  </si>
  <si>
    <t>Sr Front</t>
  </si>
  <si>
    <t>Version 1.4</t>
  </si>
  <si>
    <t>PolSci 1</t>
  </si>
  <si>
    <t>PolSci 2</t>
  </si>
  <si>
    <t>PolSci 3</t>
  </si>
  <si>
    <t>PolSci 4</t>
  </si>
  <si>
    <t>PolSci F</t>
  </si>
  <si>
    <t>Econ 1</t>
  </si>
  <si>
    <t>Econ 2</t>
  </si>
  <si>
    <t>Econ 3</t>
  </si>
  <si>
    <t>Econ 4</t>
  </si>
  <si>
    <t>Econ F</t>
  </si>
  <si>
    <t>Required Electives Met</t>
  </si>
  <si>
    <t>Economics:</t>
  </si>
  <si>
    <t>Political Science:</t>
  </si>
  <si>
    <t>Senior Composition:</t>
  </si>
  <si>
    <t>Coping Strategies:</t>
  </si>
  <si>
    <t>Y/N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</si>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</sst>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"/>
      <name val="Calibri"/>
      <family val="2"/>
      <scheme val="minor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8"/>
      <name val="Verdana"/>
      <family val="2"/>
    </font>
    <font>
      <b/>
      <sz val="10"/>
      <color theme="1"/>
      <name val="Calibri"/>
      <family val="2"/>
      <scheme val="minor"/>
    </font>
    <font>
      <sz val="10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F0C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6" borderId="0" xfId="0" applyFont="1" applyFill="1" applyBorder="1" applyProtection="1">
      <protection locked="0"/>
    </xf>
    <xf numFmtId="0" fontId="2" fillId="7" borderId="0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7" borderId="7" xfId="0" applyFont="1" applyFill="1" applyBorder="1" applyProtection="1">
      <protection locked="0"/>
    </xf>
    <xf numFmtId="0" fontId="6" fillId="0" borderId="0" xfId="0" applyFont="1" applyAlignment="1">
      <alignment horizontal="left" textRotation="90"/>
    </xf>
    <xf numFmtId="0" fontId="7" fillId="0" borderId="5" xfId="0" applyFont="1" applyBorder="1" applyAlignment="1">
      <alignment horizontal="center" textRotation="90"/>
    </xf>
    <xf numFmtId="0" fontId="0" fillId="5" borderId="0" xfId="0" applyFill="1" applyAlignment="1">
      <alignment horizontal="center"/>
    </xf>
    <xf numFmtId="0" fontId="0" fillId="0" borderId="0" xfId="0" applyAlignment="1">
      <alignment horizontal="right"/>
    </xf>
    <xf numFmtId="0" fontId="10" fillId="6" borderId="0" xfId="0" applyFont="1" applyFill="1" applyBorder="1" applyAlignment="1">
      <alignment horizontal="center"/>
    </xf>
    <xf numFmtId="0" fontId="11" fillId="6" borderId="0" xfId="0" applyFont="1" applyFill="1" applyBorder="1" applyProtection="1">
      <protection locked="0"/>
    </xf>
    <xf numFmtId="0" fontId="11" fillId="6" borderId="7" xfId="0" applyFont="1" applyFill="1" applyBorder="1" applyProtection="1">
      <protection locked="0"/>
    </xf>
    <xf numFmtId="0" fontId="11" fillId="0" borderId="0" xfId="0" applyFont="1"/>
    <xf numFmtId="0" fontId="10" fillId="7" borderId="0" xfId="0" applyFont="1" applyFill="1" applyBorder="1" applyAlignment="1">
      <alignment horizontal="center"/>
    </xf>
    <xf numFmtId="0" fontId="11" fillId="7" borderId="0" xfId="0" applyFont="1" applyFill="1" applyBorder="1" applyProtection="1">
      <protection locked="0"/>
    </xf>
    <xf numFmtId="0" fontId="11" fillId="7" borderId="7" xfId="0" applyFont="1" applyFill="1" applyBorder="1" applyProtection="1">
      <protection locked="0"/>
    </xf>
    <xf numFmtId="0" fontId="10" fillId="7" borderId="5" xfId="0" applyFont="1" applyFill="1" applyBorder="1" applyAlignment="1">
      <alignment horizontal="center"/>
    </xf>
    <xf numFmtId="0" fontId="11" fillId="7" borderId="5" xfId="0" applyFont="1" applyFill="1" applyBorder="1" applyProtection="1">
      <protection locked="0"/>
    </xf>
    <xf numFmtId="0" fontId="11" fillId="7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0" fontId="4" fillId="3" borderId="0" xfId="0" applyFont="1" applyFill="1" applyAlignment="1" applyProtection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8" fillId="0" borderId="5" xfId="0" applyFont="1" applyBorder="1" applyAlignment="1">
      <alignment horizontal="center" vertical="top" textRotation="90"/>
    </xf>
    <xf numFmtId="0" fontId="8" fillId="0" borderId="0" xfId="0" applyFont="1" applyBorder="1" applyAlignment="1">
      <alignment horizontal="center" textRotation="90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6" fillId="0" borderId="0" xfId="0" applyFont="1" applyAlignment="1">
      <alignment horizontal="center" textRotation="90"/>
    </xf>
    <xf numFmtId="0" fontId="5" fillId="0" borderId="0" xfId="0" applyFont="1" applyAlignment="1">
      <alignment horizontal="center" textRotation="90"/>
    </xf>
  </cellXfs>
  <cellStyles count="1">
    <cellStyle name="Normal" xfId="0" builtinId="0"/>
  </cellStyles>
  <dxfs count="13">
    <dxf>
      <fill>
        <patternFill>
          <bgColor rgb="FFFFD9D9"/>
        </patternFill>
      </fill>
    </dxf>
    <dxf>
      <fill>
        <patternFill>
          <bgColor rgb="FF8DDFE3"/>
        </patternFill>
      </fill>
    </dxf>
    <dxf>
      <fill>
        <patternFill>
          <bgColor rgb="FFFFD9D9"/>
        </patternFill>
      </fill>
    </dxf>
    <dxf>
      <fill>
        <patternFill>
          <bgColor rgb="FF8DDFE3"/>
        </patternFill>
      </fill>
    </dxf>
    <dxf>
      <fill>
        <patternFill>
          <bgColor rgb="FFFFD9D9"/>
        </patternFill>
      </fill>
    </dxf>
    <dxf>
      <fill>
        <patternFill>
          <bgColor rgb="FFFFEAA7"/>
        </patternFill>
      </fill>
    </dxf>
    <dxf>
      <fill>
        <patternFill patternType="solid">
          <bgColor rgb="FF8DDFE3"/>
        </patternFill>
      </fill>
    </dxf>
    <dxf>
      <fill>
        <patternFill>
          <bgColor rgb="FFFFD9D9"/>
        </patternFill>
      </fill>
    </dxf>
    <dxf>
      <fill>
        <patternFill>
          <bgColor rgb="FFFFEAA7"/>
        </patternFill>
      </fill>
    </dxf>
    <dxf>
      <fill>
        <patternFill patternType="solid">
          <bgColor rgb="FF8DDFE3"/>
        </patternFill>
      </fill>
    </dxf>
    <dxf>
      <fill>
        <patternFill>
          <bgColor rgb="FFFFD9D9"/>
        </patternFill>
      </fill>
    </dxf>
    <dxf>
      <fill>
        <patternFill>
          <bgColor rgb="FFFFEAA7"/>
        </patternFill>
      </fill>
    </dxf>
    <dxf>
      <fill>
        <patternFill patternType="solid">
          <bgColor rgb="FF8DDFE3"/>
        </patternFill>
      </fill>
    </dxf>
  </dxfs>
  <tableStyles count="0" defaultTableStyle="TableStyleMedium2"/>
  <colors>
    <mruColors>
      <color rgb="FFDDF0C8"/>
      <color rgb="FF8DDFE3"/>
      <color rgb="FFFFD9D9"/>
      <color rgb="FFFFFFCC"/>
      <color rgb="FFFF99FF"/>
      <color rgb="FFFF66CC"/>
      <color rgb="FFFFFF99"/>
      <color rgb="FFFFEAA7"/>
      <color rgb="FFFFE389"/>
      <color rgb="FFFFC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"/>
  <sheetViews>
    <sheetView tabSelected="1" workbookViewId="0">
      <selection activeCell="C2" sqref="C2:E2"/>
    </sheetView>
  </sheetViews>
  <sheetFormatPr defaultColWidth="8.85546875" defaultRowHeight="15" x14ac:dyDescent="0.25"/>
  <cols>
    <col min="1" max="1" width="3.42578125" customWidth="1"/>
    <col min="2" max="2" width="23.85546875" customWidth="1"/>
    <col min="3" max="3" width="8.85546875" style="2"/>
    <col min="6" max="8" width="8.85546875" customWidth="1"/>
    <col min="14" max="15" width="8.85546875" style="2" hidden="1" customWidth="1"/>
  </cols>
  <sheetData>
    <row r="2" spans="2:12" x14ac:dyDescent="0.25">
      <c r="B2" s="1" t="s">
        <v>0</v>
      </c>
      <c r="C2" s="62"/>
      <c r="D2" s="62"/>
      <c r="E2" s="62"/>
    </row>
    <row r="3" spans="2:12" x14ac:dyDescent="0.25">
      <c r="B3" s="1" t="s">
        <v>26</v>
      </c>
      <c r="C3" s="62"/>
      <c r="D3" s="62"/>
      <c r="E3" s="62"/>
    </row>
    <row r="4" spans="2:12" x14ac:dyDescent="0.25">
      <c r="B4" s="1" t="s">
        <v>1</v>
      </c>
      <c r="C4" s="62"/>
      <c r="D4" s="62"/>
      <c r="E4" s="62"/>
    </row>
    <row r="5" spans="2:12" x14ac:dyDescent="0.25">
      <c r="B5" s="1" t="s">
        <v>2</v>
      </c>
      <c r="C5" s="62"/>
      <c r="D5" s="62"/>
      <c r="E5" s="62"/>
    </row>
    <row r="6" spans="2:12" x14ac:dyDescent="0.25">
      <c r="B6" s="1"/>
    </row>
    <row r="7" spans="2:12" x14ac:dyDescent="0.25">
      <c r="C7" s="59" t="s">
        <v>11</v>
      </c>
      <c r="D7" s="59"/>
      <c r="E7" s="59"/>
      <c r="F7" s="60" t="s">
        <v>12</v>
      </c>
      <c r="G7" s="60"/>
      <c r="H7" s="60"/>
      <c r="I7" s="61" t="s">
        <v>13</v>
      </c>
      <c r="J7" s="61"/>
      <c r="K7" s="61"/>
      <c r="L7" s="61"/>
    </row>
    <row r="8" spans="2:12" s="2" customFormat="1" x14ac:dyDescent="0.25">
      <c r="B8" s="7" t="s">
        <v>3</v>
      </c>
      <c r="C8" s="15" t="s">
        <v>4</v>
      </c>
      <c r="D8" s="15" t="s">
        <v>5</v>
      </c>
      <c r="E8" s="15" t="s">
        <v>6</v>
      </c>
      <c r="F8" s="13" t="s">
        <v>4</v>
      </c>
      <c r="G8" s="13" t="s">
        <v>5</v>
      </c>
      <c r="H8" s="13" t="s">
        <v>6</v>
      </c>
      <c r="I8" s="11" t="s">
        <v>14</v>
      </c>
      <c r="J8" s="11" t="s">
        <v>15</v>
      </c>
      <c r="K8" s="11" t="s">
        <v>16</v>
      </c>
      <c r="L8" s="11" t="s">
        <v>17</v>
      </c>
    </row>
    <row r="9" spans="2:12" x14ac:dyDescent="0.25">
      <c r="B9" s="29" t="s">
        <v>41</v>
      </c>
      <c r="C9" s="28">
        <v>4</v>
      </c>
      <c r="D9" s="16">
        <f>IF(Schedule!Q31&gt;0,Schedule!Q31,0)</f>
        <v>0</v>
      </c>
      <c r="E9" s="16">
        <f>IF(D9&gt;C9,0,C9-D9)</f>
        <v>4</v>
      </c>
      <c r="F9" s="14">
        <f>C9*4</f>
        <v>16</v>
      </c>
      <c r="G9" s="14">
        <f>IF(Schedule!P31&gt;0,Schedule!P31,0)</f>
        <v>0</v>
      </c>
      <c r="H9" s="14">
        <f>IF(G9&gt;F9,0,F9-G9)</f>
        <v>16</v>
      </c>
      <c r="I9" s="12">
        <f>IF(Schedule!V31&gt;0,(Schedule!Q3/4)-0.25,(Schedule!Q3/4))</f>
        <v>0</v>
      </c>
      <c r="J9" s="12">
        <f>IF(Schedule!V32&gt;0,(Schedule!X3/4)-0.25,(Schedule!X3/4))</f>
        <v>0</v>
      </c>
      <c r="K9" s="12">
        <f>IF(Schedule!V33&gt;0,(Schedule!Q17/4)-0.25,(Schedule!Q17/4))</f>
        <v>0</v>
      </c>
      <c r="L9" s="12">
        <f>IF(Schedule!V34&gt;0,(Schedule!X17/4)-0.25,(Schedule!X17/4))</f>
        <v>0</v>
      </c>
    </row>
    <row r="10" spans="2:12" x14ac:dyDescent="0.25">
      <c r="B10" s="29" t="s">
        <v>42</v>
      </c>
      <c r="C10" s="28">
        <v>4</v>
      </c>
      <c r="D10" s="41">
        <f>IF(Schedule!Q32&gt;0,Schedule!Q32,0)</f>
        <v>0</v>
      </c>
      <c r="E10" s="16">
        <f t="shared" ref="E10:E17" si="0">IF(D10&gt;C10,0,C10-D10)</f>
        <v>4</v>
      </c>
      <c r="F10" s="42">
        <f t="shared" ref="F10:F20" si="1">C10*4</f>
        <v>16</v>
      </c>
      <c r="G10" s="42">
        <f>IF(Schedule!P32&gt;0,Schedule!P32,0)</f>
        <v>0</v>
      </c>
      <c r="H10" s="14">
        <f t="shared" ref="H10:H17" si="2">IF(G10&gt;F10,0,F10-G10)</f>
        <v>16</v>
      </c>
      <c r="I10" s="12">
        <f>Schedule!Q4/4</f>
        <v>0</v>
      </c>
      <c r="J10" s="12">
        <f>Schedule!X4/4</f>
        <v>0</v>
      </c>
      <c r="K10" s="12">
        <f>Schedule!Q18/4</f>
        <v>0</v>
      </c>
      <c r="L10" s="12">
        <f>Schedule!X18/4</f>
        <v>0</v>
      </c>
    </row>
    <row r="11" spans="2:12" x14ac:dyDescent="0.25">
      <c r="B11" s="29" t="s">
        <v>43</v>
      </c>
      <c r="C11" s="28">
        <v>3</v>
      </c>
      <c r="D11" s="41">
        <f>IF(Schedule!Q33&gt;0,Schedule!Q33,0)</f>
        <v>0</v>
      </c>
      <c r="E11" s="16">
        <f t="shared" si="0"/>
        <v>3</v>
      </c>
      <c r="F11" s="42">
        <f t="shared" si="1"/>
        <v>12</v>
      </c>
      <c r="G11" s="42">
        <f>IF(Schedule!P33&gt;0,Schedule!P33,0)</f>
        <v>0</v>
      </c>
      <c r="H11" s="14">
        <f t="shared" si="2"/>
        <v>12</v>
      </c>
      <c r="I11" s="12">
        <f>Schedule!Q5/4</f>
        <v>0</v>
      </c>
      <c r="J11" s="12">
        <f>Schedule!X5/4</f>
        <v>0</v>
      </c>
      <c r="K11" s="12">
        <f>Schedule!Q19/4</f>
        <v>0</v>
      </c>
      <c r="L11" s="12">
        <f>Schedule!X19/4</f>
        <v>0</v>
      </c>
    </row>
    <row r="12" spans="2:12" x14ac:dyDescent="0.25">
      <c r="B12" s="29" t="s">
        <v>44</v>
      </c>
      <c r="C12" s="28">
        <v>4</v>
      </c>
      <c r="D12" s="41">
        <f>IF(Schedule!Q34&gt;0,Schedule!Q34,0)</f>
        <v>0</v>
      </c>
      <c r="E12" s="16">
        <f t="shared" si="0"/>
        <v>4</v>
      </c>
      <c r="F12" s="42">
        <f t="shared" si="1"/>
        <v>16</v>
      </c>
      <c r="G12" s="42">
        <f>IF(Schedule!P34&gt;0,Schedule!P34,0)</f>
        <v>0</v>
      </c>
      <c r="H12" s="14">
        <f t="shared" si="2"/>
        <v>16</v>
      </c>
      <c r="I12" s="12">
        <f>Schedule!Q6/4</f>
        <v>0</v>
      </c>
      <c r="J12" s="12">
        <f>Schedule!X6/4</f>
        <v>0</v>
      </c>
      <c r="K12" s="12">
        <f>Schedule!Q20/4</f>
        <v>0</v>
      </c>
      <c r="L12" s="12">
        <f>Schedule!X20/4</f>
        <v>0</v>
      </c>
    </row>
    <row r="13" spans="2:12" x14ac:dyDescent="0.25">
      <c r="B13" s="29" t="s">
        <v>45</v>
      </c>
      <c r="C13" s="28">
        <v>3</v>
      </c>
      <c r="D13" s="41">
        <f>IF(Schedule!Q35&gt;0,Schedule!Q35,0)</f>
        <v>0</v>
      </c>
      <c r="E13" s="16">
        <f t="shared" si="0"/>
        <v>3</v>
      </c>
      <c r="F13" s="42">
        <f t="shared" si="1"/>
        <v>12</v>
      </c>
      <c r="G13" s="42">
        <f>IF(Schedule!P35&gt;0,Schedule!P35,0)</f>
        <v>0</v>
      </c>
      <c r="H13" s="14">
        <f t="shared" si="2"/>
        <v>12</v>
      </c>
      <c r="I13" s="12">
        <f>Schedule!Q7/4</f>
        <v>0</v>
      </c>
      <c r="J13" s="12">
        <f>Schedule!X7/4</f>
        <v>0</v>
      </c>
      <c r="K13" s="12">
        <f>Schedule!Q21/4</f>
        <v>0</v>
      </c>
      <c r="L13" s="12">
        <f>Schedule!X21/4</f>
        <v>0</v>
      </c>
    </row>
    <row r="14" spans="2:12" x14ac:dyDescent="0.25">
      <c r="B14" s="29" t="s">
        <v>46</v>
      </c>
      <c r="C14" s="28">
        <v>1</v>
      </c>
      <c r="D14" s="41">
        <f>IF(Schedule!Q36&gt;0,Schedule!Q36,0)</f>
        <v>0</v>
      </c>
      <c r="E14" s="16">
        <f t="shared" si="0"/>
        <v>1</v>
      </c>
      <c r="F14" s="42">
        <f t="shared" si="1"/>
        <v>4</v>
      </c>
      <c r="G14" s="42">
        <f>IF(Schedule!P36&gt;0,Schedule!P36,0)</f>
        <v>0</v>
      </c>
      <c r="H14" s="14">
        <f t="shared" si="2"/>
        <v>4</v>
      </c>
      <c r="I14" s="12">
        <f>Schedule!Q8/4</f>
        <v>0</v>
      </c>
      <c r="J14" s="12">
        <f>Schedule!X8/4</f>
        <v>0</v>
      </c>
      <c r="K14" s="12">
        <f>Schedule!Q22/4</f>
        <v>0</v>
      </c>
      <c r="L14" s="12">
        <f>Schedule!X22/4</f>
        <v>0</v>
      </c>
    </row>
    <row r="15" spans="2:12" x14ac:dyDescent="0.25">
      <c r="B15" s="1" t="s">
        <v>18</v>
      </c>
      <c r="C15" s="28">
        <v>1</v>
      </c>
      <c r="D15" s="41">
        <f>IF(Schedule!Q37&gt;0,Schedule!Q37,0)</f>
        <v>0</v>
      </c>
      <c r="E15" s="16">
        <f t="shared" si="0"/>
        <v>1</v>
      </c>
      <c r="F15" s="42">
        <f t="shared" si="1"/>
        <v>4</v>
      </c>
      <c r="G15" s="42">
        <f>IF(Schedule!P37&gt;0,Schedule!P37,0)</f>
        <v>0</v>
      </c>
      <c r="H15" s="14">
        <f t="shared" si="2"/>
        <v>4</v>
      </c>
      <c r="I15" s="12">
        <f>Schedule!Q9/4</f>
        <v>0</v>
      </c>
      <c r="J15" s="12">
        <f>Schedule!X9/4</f>
        <v>0</v>
      </c>
      <c r="K15" s="12">
        <f>Schedule!Q23/4</f>
        <v>0</v>
      </c>
      <c r="L15" s="12">
        <f>Schedule!X23/4</f>
        <v>0</v>
      </c>
    </row>
    <row r="16" spans="2:12" x14ac:dyDescent="0.25">
      <c r="B16" s="29" t="s">
        <v>47</v>
      </c>
      <c r="C16" s="28">
        <v>0.5</v>
      </c>
      <c r="D16" s="41">
        <f>IF(Schedule!Q38&gt;0,Schedule!Q38,0)</f>
        <v>0</v>
      </c>
      <c r="E16" s="16">
        <f t="shared" si="0"/>
        <v>0.5</v>
      </c>
      <c r="F16" s="42">
        <f t="shared" si="1"/>
        <v>2</v>
      </c>
      <c r="G16" s="42">
        <f>IF(Schedule!P38&gt;0,Schedule!P38,0)</f>
        <v>0</v>
      </c>
      <c r="H16" s="14">
        <f t="shared" si="2"/>
        <v>2</v>
      </c>
      <c r="I16" s="12">
        <f>Schedule!Q10/4</f>
        <v>0</v>
      </c>
      <c r="J16" s="12">
        <f>Schedule!X10/4</f>
        <v>0</v>
      </c>
      <c r="K16" s="12">
        <f>Schedule!Q24/4</f>
        <v>0</v>
      </c>
      <c r="L16" s="12">
        <f>Schedule!X24/4</f>
        <v>0</v>
      </c>
    </row>
    <row r="17" spans="2:15" x14ac:dyDescent="0.25">
      <c r="B17" s="29" t="s">
        <v>55</v>
      </c>
      <c r="C17" s="28">
        <v>0.25</v>
      </c>
      <c r="D17" s="41">
        <f>IF(Schedule!T36&gt;0,0.25,0)</f>
        <v>0</v>
      </c>
      <c r="E17" s="16">
        <f t="shared" si="0"/>
        <v>0.25</v>
      </c>
      <c r="F17" s="42">
        <f t="shared" si="1"/>
        <v>1</v>
      </c>
      <c r="G17" s="42">
        <f>IF(Schedule!P39&gt;0,Schedule!P39,0)</f>
        <v>0</v>
      </c>
      <c r="H17" s="14">
        <f t="shared" si="2"/>
        <v>1</v>
      </c>
      <c r="I17" s="12">
        <f>IF(Schedule!T31&gt;0,0.25,0)</f>
        <v>0</v>
      </c>
      <c r="J17" s="12">
        <f>IF(Schedule!T32&gt;0,0.25,0)</f>
        <v>0</v>
      </c>
      <c r="K17" s="12">
        <f>IF(Schedule!T33&gt;0,0.25,0)</f>
        <v>0</v>
      </c>
      <c r="L17" s="12">
        <f>IF(Schedule!T34&gt;0,0.25,0)</f>
        <v>0</v>
      </c>
    </row>
    <row r="18" spans="2:15" x14ac:dyDescent="0.25">
      <c r="B18" s="40" t="s">
        <v>56</v>
      </c>
      <c r="C18" s="41">
        <v>0.25</v>
      </c>
      <c r="D18" s="41">
        <f>IF(Schedule!V36&gt;0,0.25,0)</f>
        <v>0</v>
      </c>
      <c r="E18" s="41">
        <f t="shared" ref="E18:E19" si="3">IF(D18&gt;C18,0,C18-D18)</f>
        <v>0.25</v>
      </c>
      <c r="F18" s="42">
        <f t="shared" si="1"/>
        <v>1</v>
      </c>
      <c r="G18" s="42">
        <f>IF(Schedule!P40&gt;0,Schedule!P40,0)</f>
        <v>0</v>
      </c>
      <c r="H18" s="42">
        <f t="shared" ref="H18" si="4">IF(G18&gt;F18,0,F18-G18)</f>
        <v>1</v>
      </c>
      <c r="I18" s="43">
        <f>IF(Schedule!V31&gt;0,0.25,0)</f>
        <v>0</v>
      </c>
      <c r="J18" s="43">
        <f>IF(Schedule!V32&gt;0,0.25,0)</f>
        <v>0</v>
      </c>
      <c r="K18" s="43">
        <f>IF(Schedule!V33&gt;0,0.25,0)</f>
        <v>0</v>
      </c>
      <c r="L18" s="43">
        <f>IF(Schedule!V34&gt;0,0.25,0)</f>
        <v>0</v>
      </c>
    </row>
    <row r="19" spans="2:15" x14ac:dyDescent="0.25">
      <c r="B19" s="40" t="s">
        <v>48</v>
      </c>
      <c r="C19" s="41">
        <v>3</v>
      </c>
      <c r="D19" s="41">
        <f>Schedule!Q40</f>
        <v>0</v>
      </c>
      <c r="E19" s="41">
        <f t="shared" si="3"/>
        <v>3</v>
      </c>
      <c r="F19" s="42">
        <f t="shared" si="1"/>
        <v>12</v>
      </c>
      <c r="G19" s="42">
        <f>IF(Schedule!P41&gt;0,Schedule!P41,0)</f>
        <v>0</v>
      </c>
      <c r="H19" s="42">
        <f>IF(G19&gt;F19,0,F19-G19)</f>
        <v>12</v>
      </c>
      <c r="I19" s="43">
        <f>Schedule!Q12/4</f>
        <v>0</v>
      </c>
      <c r="J19" s="43">
        <f>Schedule!X12/4</f>
        <v>0</v>
      </c>
      <c r="K19" s="43">
        <f>Schedule!Q26/4</f>
        <v>0</v>
      </c>
      <c r="L19" s="43">
        <f>Schedule!X26/4</f>
        <v>0</v>
      </c>
    </row>
    <row r="20" spans="2:15" x14ac:dyDescent="0.25">
      <c r="B20" s="1" t="s">
        <v>19</v>
      </c>
      <c r="C20" s="50">
        <v>0</v>
      </c>
      <c r="D20" s="50">
        <f>Schedule!Q41</f>
        <v>0</v>
      </c>
      <c r="E20" s="50">
        <f>IF(D20&gt;C20,0,C20-D20)</f>
        <v>0</v>
      </c>
      <c r="F20" s="51">
        <f t="shared" si="1"/>
        <v>0</v>
      </c>
      <c r="G20" s="51">
        <f>IF(Schedule!P42&gt;0,Schedule!P42,0)</f>
        <v>0</v>
      </c>
      <c r="H20" s="51">
        <f>IF(G20&gt;F20,0,F20-G20)</f>
        <v>0</v>
      </c>
      <c r="I20" s="52">
        <f>Schedule!Q13/4</f>
        <v>0</v>
      </c>
      <c r="J20" s="52">
        <f>Schedule!X13/4</f>
        <v>0</v>
      </c>
      <c r="K20" s="52">
        <f>Schedule!Q27/4</f>
        <v>0</v>
      </c>
      <c r="L20" s="52">
        <f>Schedule!X27/4</f>
        <v>0</v>
      </c>
    </row>
    <row r="21" spans="2:15" x14ac:dyDescent="0.25">
      <c r="B21" s="8" t="s">
        <v>80</v>
      </c>
      <c r="C21" s="53">
        <f>SUM(C9:C19)</f>
        <v>24</v>
      </c>
      <c r="D21" s="53">
        <f t="shared" ref="D21:L21" si="5">SUM(D9:D19)</f>
        <v>0</v>
      </c>
      <c r="E21" s="53">
        <f t="shared" si="5"/>
        <v>24</v>
      </c>
      <c r="F21" s="54">
        <f t="shared" si="5"/>
        <v>96</v>
      </c>
      <c r="G21" s="54">
        <f t="shared" si="5"/>
        <v>0</v>
      </c>
      <c r="H21" s="54">
        <f t="shared" si="5"/>
        <v>96</v>
      </c>
      <c r="I21" s="55">
        <f t="shared" si="5"/>
        <v>0</v>
      </c>
      <c r="J21" s="55">
        <f t="shared" si="5"/>
        <v>0</v>
      </c>
      <c r="K21" s="55">
        <f t="shared" si="5"/>
        <v>0</v>
      </c>
      <c r="L21" s="55">
        <f t="shared" si="5"/>
        <v>0</v>
      </c>
    </row>
    <row r="23" spans="2:15" x14ac:dyDescent="0.25">
      <c r="B23" s="7" t="s">
        <v>74</v>
      </c>
      <c r="C23" s="7" t="s">
        <v>79</v>
      </c>
      <c r="D23" s="7"/>
      <c r="I23" s="63" t="s">
        <v>40</v>
      </c>
      <c r="J23" s="63"/>
      <c r="K23" s="63"/>
      <c r="L23" s="49" t="s">
        <v>8</v>
      </c>
      <c r="O23" s="3" t="s">
        <v>24</v>
      </c>
    </row>
    <row r="24" spans="2:15" x14ac:dyDescent="0.25">
      <c r="B24" s="47" t="s">
        <v>78</v>
      </c>
      <c r="C24" s="48" t="str">
        <f>IF(Schedule!T36&gt;0,"Yes","No")</f>
        <v>No</v>
      </c>
      <c r="I24" s="57"/>
      <c r="J24" s="57"/>
      <c r="K24" s="57"/>
      <c r="L24" s="44"/>
      <c r="N24" s="2" t="str">
        <f>Schedule!L31</f>
        <v>ENG</v>
      </c>
      <c r="O24" s="2">
        <f>COUNTIF($L$24:$L$43,N24)</f>
        <v>0</v>
      </c>
    </row>
    <row r="25" spans="2:15" x14ac:dyDescent="0.25">
      <c r="B25" s="47" t="s">
        <v>76</v>
      </c>
      <c r="C25" s="48" t="str">
        <f>IF(Schedule!X36&gt;1,"Yes","No")</f>
        <v>No</v>
      </c>
      <c r="I25" s="56"/>
      <c r="J25" s="56"/>
      <c r="K25" s="56"/>
      <c r="L25" s="45"/>
      <c r="N25" s="2" t="str">
        <f>Schedule!L32</f>
        <v>MATH</v>
      </c>
      <c r="O25" s="2">
        <f t="shared" ref="O25:O34" si="6">COUNTIF($L$24:$L$43,N25)</f>
        <v>0</v>
      </c>
    </row>
    <row r="26" spans="2:15" x14ac:dyDescent="0.25">
      <c r="B26" s="47" t="s">
        <v>75</v>
      </c>
      <c r="C26" s="48" t="str">
        <f>IF(Schedule!Z36&gt;1,"Yes","No")</f>
        <v>No</v>
      </c>
      <c r="I26" s="56"/>
      <c r="J26" s="56"/>
      <c r="K26" s="56"/>
      <c r="L26" s="45"/>
      <c r="N26" s="2" t="str">
        <f>Schedule!L33</f>
        <v>SOCSTU</v>
      </c>
      <c r="O26" s="2">
        <f t="shared" si="6"/>
        <v>0</v>
      </c>
    </row>
    <row r="27" spans="2:15" x14ac:dyDescent="0.25">
      <c r="B27" s="47" t="s">
        <v>77</v>
      </c>
      <c r="C27" s="48" t="str">
        <f>IF(Schedule!V36&gt;0,"Yes","No")</f>
        <v>No</v>
      </c>
      <c r="I27" s="56"/>
      <c r="J27" s="56"/>
      <c r="K27" s="56"/>
      <c r="L27" s="45"/>
      <c r="N27" s="2" t="str">
        <f>Schedule!L34</f>
        <v>SCI</v>
      </c>
      <c r="O27" s="2">
        <f t="shared" si="6"/>
        <v>0</v>
      </c>
    </row>
    <row r="28" spans="2:15" x14ac:dyDescent="0.25">
      <c r="I28" s="56"/>
      <c r="J28" s="56"/>
      <c r="K28" s="56"/>
      <c r="L28" s="45"/>
      <c r="N28" s="2" t="str">
        <f>Schedule!L35</f>
        <v>FORLANG</v>
      </c>
      <c r="O28" s="2">
        <f t="shared" si="6"/>
        <v>0</v>
      </c>
    </row>
    <row r="29" spans="2:15" x14ac:dyDescent="0.25">
      <c r="I29" s="56"/>
      <c r="J29" s="56"/>
      <c r="K29" s="56"/>
      <c r="L29" s="45"/>
      <c r="N29" s="2" t="str">
        <f>Schedule!L36</f>
        <v>FINE ART</v>
      </c>
      <c r="O29" s="2">
        <f t="shared" si="6"/>
        <v>0</v>
      </c>
    </row>
    <row r="30" spans="2:15" x14ac:dyDescent="0.25">
      <c r="I30" s="56"/>
      <c r="J30" s="56"/>
      <c r="K30" s="56"/>
      <c r="L30" s="45"/>
      <c r="N30" s="2" t="str">
        <f>Schedule!L37</f>
        <v>PE</v>
      </c>
      <c r="O30" s="2">
        <f t="shared" si="6"/>
        <v>0</v>
      </c>
    </row>
    <row r="31" spans="2:15" x14ac:dyDescent="0.25">
      <c r="I31" s="56"/>
      <c r="J31" s="56"/>
      <c r="K31" s="56"/>
      <c r="L31" s="45"/>
      <c r="N31" s="2" t="str">
        <f>Schedule!L38</f>
        <v>COMP</v>
      </c>
      <c r="O31" s="2">
        <f t="shared" si="6"/>
        <v>0</v>
      </c>
    </row>
    <row r="32" spans="2:15" x14ac:dyDescent="0.25">
      <c r="I32" s="56"/>
      <c r="J32" s="56"/>
      <c r="K32" s="56"/>
      <c r="L32" s="45"/>
      <c r="N32" s="2" t="s">
        <v>57</v>
      </c>
      <c r="O32" s="2">
        <f t="shared" si="6"/>
        <v>0</v>
      </c>
    </row>
    <row r="33" spans="8:15" x14ac:dyDescent="0.25">
      <c r="I33" s="56"/>
      <c r="J33" s="56"/>
      <c r="K33" s="56"/>
      <c r="L33" s="45"/>
      <c r="N33" s="2" t="str">
        <f>Schedule!L40</f>
        <v>ELEC</v>
      </c>
      <c r="O33" s="2">
        <f t="shared" si="6"/>
        <v>0</v>
      </c>
    </row>
    <row r="34" spans="8:15" x14ac:dyDescent="0.25">
      <c r="I34" s="56"/>
      <c r="J34" s="56"/>
      <c r="K34" s="56"/>
      <c r="L34" s="45"/>
      <c r="N34" s="2" t="str">
        <f>Schedule!L41</f>
        <v>FP</v>
      </c>
      <c r="O34" s="2">
        <f t="shared" si="6"/>
        <v>0</v>
      </c>
    </row>
    <row r="35" spans="8:15" x14ac:dyDescent="0.25">
      <c r="I35" s="56"/>
      <c r="J35" s="56"/>
      <c r="K35" s="56"/>
      <c r="L35" s="45"/>
    </row>
    <row r="36" spans="8:15" x14ac:dyDescent="0.25">
      <c r="I36" s="56"/>
      <c r="J36" s="56"/>
      <c r="K36" s="56"/>
      <c r="L36" s="45"/>
    </row>
    <row r="37" spans="8:15" x14ac:dyDescent="0.25">
      <c r="I37" s="56"/>
      <c r="J37" s="56"/>
      <c r="K37" s="56"/>
      <c r="L37" s="45"/>
    </row>
    <row r="38" spans="8:15" x14ac:dyDescent="0.25">
      <c r="I38" s="56"/>
      <c r="J38" s="56"/>
      <c r="K38" s="56"/>
      <c r="L38" s="45"/>
    </row>
    <row r="39" spans="8:15" x14ac:dyDescent="0.25">
      <c r="I39" s="56"/>
      <c r="J39" s="56"/>
      <c r="K39" s="56"/>
      <c r="L39" s="45"/>
    </row>
    <row r="40" spans="8:15" x14ac:dyDescent="0.25">
      <c r="I40" s="56"/>
      <c r="J40" s="56"/>
      <c r="K40" s="56"/>
      <c r="L40" s="45"/>
    </row>
    <row r="41" spans="8:15" x14ac:dyDescent="0.25">
      <c r="I41" s="56"/>
      <c r="J41" s="56"/>
      <c r="K41" s="56"/>
      <c r="L41" s="45"/>
    </row>
    <row r="42" spans="8:15" x14ac:dyDescent="0.25">
      <c r="I42" s="56"/>
      <c r="J42" s="56"/>
      <c r="K42" s="56"/>
      <c r="L42" s="45"/>
    </row>
    <row r="43" spans="8:15" x14ac:dyDescent="0.25">
      <c r="I43" s="56"/>
      <c r="J43" s="56"/>
      <c r="K43" s="56"/>
      <c r="L43" s="45"/>
    </row>
    <row r="47" spans="8:15" x14ac:dyDescent="0.25">
      <c r="K47" s="58" t="s">
        <v>63</v>
      </c>
      <c r="L47" s="58"/>
    </row>
    <row r="48" spans="8:15" x14ac:dyDescent="0.25">
      <c r="H48" s="1"/>
      <c r="I48" s="1"/>
    </row>
  </sheetData>
  <sheetProtection password="E3F6" sheet="1" objects="1" scenarios="1" selectLockedCells="1"/>
  <mergeCells count="29">
    <mergeCell ref="K47:L47"/>
    <mergeCell ref="C7:E7"/>
    <mergeCell ref="F7:H7"/>
    <mergeCell ref="I7:L7"/>
    <mergeCell ref="C2:E2"/>
    <mergeCell ref="C4:E4"/>
    <mergeCell ref="C5:E5"/>
    <mergeCell ref="C3:E3"/>
    <mergeCell ref="I39:K39"/>
    <mergeCell ref="I40:K40"/>
    <mergeCell ref="I41:K41"/>
    <mergeCell ref="I42:K42"/>
    <mergeCell ref="I43:K43"/>
    <mergeCell ref="I37:K37"/>
    <mergeCell ref="I38:K38"/>
    <mergeCell ref="I23:K23"/>
    <mergeCell ref="I24:K24"/>
    <mergeCell ref="I25:K25"/>
    <mergeCell ref="I26:K26"/>
    <mergeCell ref="I27:K27"/>
    <mergeCell ref="I28:K28"/>
    <mergeCell ref="I34:K34"/>
    <mergeCell ref="I35:K35"/>
    <mergeCell ref="I36:K36"/>
    <mergeCell ref="I29:K29"/>
    <mergeCell ref="I30:K30"/>
    <mergeCell ref="I31:K31"/>
    <mergeCell ref="I32:K32"/>
    <mergeCell ref="I33:K33"/>
  </mergeCells>
  <phoneticPr fontId="9" type="noConversion"/>
  <conditionalFormatting sqref="B9:B17 B20">
    <cfRule type="expression" dxfId="12" priority="13" stopIfTrue="1">
      <formula>($E9=0)*($B9&lt;&gt;"")</formula>
    </cfRule>
    <cfRule type="expression" dxfId="11" priority="14" stopIfTrue="1">
      <formula>($E9&lt;$C9)*($B9&lt;&gt;"")</formula>
    </cfRule>
    <cfRule type="expression" dxfId="10" priority="15" stopIfTrue="1">
      <formula>($E9=$C9)*($B9&lt;&gt;"")</formula>
    </cfRule>
  </conditionalFormatting>
  <conditionalFormatting sqref="B18">
    <cfRule type="expression" dxfId="9" priority="8" stopIfTrue="1">
      <formula>($E18=0)*($B18&lt;&gt;"")</formula>
    </cfRule>
    <cfRule type="expression" dxfId="8" priority="9" stopIfTrue="1">
      <formula>($E18&lt;$C18)*($B18&lt;&gt;"")</formula>
    </cfRule>
    <cfRule type="expression" dxfId="7" priority="10" stopIfTrue="1">
      <formula>($E18=$C18)*($B18&lt;&gt;"")</formula>
    </cfRule>
  </conditionalFormatting>
  <conditionalFormatting sqref="B19">
    <cfRule type="expression" dxfId="6" priority="5" stopIfTrue="1">
      <formula>($E19=0)*($B19&lt;&gt;"")</formula>
    </cfRule>
    <cfRule type="expression" dxfId="5" priority="6" stopIfTrue="1">
      <formula>($E19&lt;$C19)*($B19&lt;&gt;"")</formula>
    </cfRule>
    <cfRule type="expression" dxfId="4" priority="7" stopIfTrue="1">
      <formula>($E19=$C19)*($B19&lt;&gt;"")</formula>
    </cfRule>
  </conditionalFormatting>
  <conditionalFormatting sqref="B24:B25">
    <cfRule type="expression" dxfId="3" priority="16" stopIfTrue="1">
      <formula>($C24="Yes")</formula>
    </cfRule>
    <cfRule type="expression" dxfId="2" priority="17">
      <formula>($C24="No")</formula>
    </cfRule>
  </conditionalFormatting>
  <conditionalFormatting sqref="B26:B27">
    <cfRule type="expression" dxfId="1" priority="1" stopIfTrue="1">
      <formula>($C26="Yes")</formula>
    </cfRule>
    <cfRule type="expression" dxfId="0" priority="2">
      <formula>($C26="No")</formula>
    </cfRule>
  </conditionalFormatting>
  <dataValidations count="1">
    <dataValidation type="list" allowBlank="1" showInputMessage="1" showErrorMessage="1" sqref="L24:L43">
      <formula1>$N$23:$N$34</formula1>
    </dataValidation>
  </dataValidations>
  <pageMargins left="0.7" right="0.7" top="0.75" bottom="0.75" header="0.3" footer="0.3"/>
  <pageSetup orientation="portrait" r:id="rId1"/>
  <headerFooter>
    <oddHeader>&amp;L&amp;"Times New Roman,Regular"&amp;14The Galloway School&amp;R&amp;14Graduation Requirements Checklist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C1" workbookViewId="0">
      <selection activeCell="C3" sqref="C3"/>
    </sheetView>
  </sheetViews>
  <sheetFormatPr defaultColWidth="8.85546875" defaultRowHeight="15" x14ac:dyDescent="0.25"/>
  <cols>
    <col min="1" max="1" width="3.140625" style="4" customWidth="1"/>
    <col min="2" max="2" width="2.7109375" style="5" customWidth="1"/>
    <col min="3" max="3" width="20.28515625" style="4" customWidth="1"/>
    <col min="4" max="4" width="9.42578125" style="33" customWidth="1"/>
    <col min="5" max="5" width="20.28515625" style="4" customWidth="1"/>
    <col min="6" max="6" width="9.42578125" style="33" customWidth="1"/>
    <col min="7" max="7" width="20.28515625" style="4" customWidth="1"/>
    <col min="8" max="8" width="9.42578125" style="33" customWidth="1"/>
    <col min="9" max="9" width="20.28515625" style="4" customWidth="1"/>
    <col min="10" max="10" width="9.42578125" style="33" customWidth="1"/>
    <col min="11" max="11" width="8.85546875" style="4"/>
    <col min="12" max="16" width="9.140625" style="4" hidden="1" customWidth="1"/>
    <col min="17" max="18" width="9.140625" style="5" hidden="1" customWidth="1"/>
    <col min="19" max="19" width="9.140625" style="6" hidden="1" customWidth="1"/>
    <col min="20" max="24" width="9.140625" style="5" hidden="1" customWidth="1"/>
    <col min="25" max="26" width="8.85546875" style="4" hidden="1" customWidth="1"/>
    <col min="27" max="16384" width="8.85546875" style="4"/>
  </cols>
  <sheetData>
    <row r="1" spans="1:24" ht="15" customHeight="1" x14ac:dyDescent="0.25">
      <c r="A1" s="64" t="str">
        <f>IF(Summary!C4="","","Class of "&amp;Summary!C4)</f>
        <v/>
      </c>
      <c r="B1" s="66" t="str">
        <f>IF(Summary!C4="","Freshman Year","Freshman Year "&amp;"("&amp;(Summary!C4-4)&amp;" - "&amp;(Summary!C4-3)&amp;")")</f>
        <v>Freshman Year</v>
      </c>
      <c r="C1" s="67"/>
      <c r="D1" s="67"/>
      <c r="E1" s="67"/>
      <c r="F1" s="67"/>
      <c r="G1" s="67"/>
      <c r="H1" s="67"/>
      <c r="I1" s="67"/>
      <c r="J1" s="68"/>
      <c r="L1" s="3" t="s">
        <v>14</v>
      </c>
      <c r="S1" s="3" t="s">
        <v>15</v>
      </c>
    </row>
    <row r="2" spans="1:24" s="3" customFormat="1" x14ac:dyDescent="0.25">
      <c r="A2" s="64"/>
      <c r="B2" s="19"/>
      <c r="C2" s="17" t="s">
        <v>7</v>
      </c>
      <c r="D2" s="30" t="s">
        <v>8</v>
      </c>
      <c r="E2" s="18" t="s">
        <v>9</v>
      </c>
      <c r="F2" s="34" t="s">
        <v>8</v>
      </c>
      <c r="G2" s="17" t="s">
        <v>10</v>
      </c>
      <c r="H2" s="30" t="s">
        <v>8</v>
      </c>
      <c r="I2" s="18" t="s">
        <v>49</v>
      </c>
      <c r="J2" s="37" t="s">
        <v>8</v>
      </c>
      <c r="M2" s="3">
        <v>1</v>
      </c>
      <c r="N2" s="3">
        <v>2</v>
      </c>
      <c r="O2" s="3">
        <v>3</v>
      </c>
      <c r="P2" s="3">
        <v>4</v>
      </c>
      <c r="Q2" s="3" t="s">
        <v>22</v>
      </c>
      <c r="S2" s="8"/>
      <c r="T2" s="3">
        <v>1</v>
      </c>
      <c r="U2" s="3">
        <v>2</v>
      </c>
      <c r="V2" s="3">
        <v>3</v>
      </c>
      <c r="W2" s="3">
        <v>4</v>
      </c>
      <c r="X2" s="3" t="s">
        <v>22</v>
      </c>
    </row>
    <row r="3" spans="1:24" x14ac:dyDescent="0.25">
      <c r="A3" s="64"/>
      <c r="B3" s="20">
        <v>1</v>
      </c>
      <c r="C3" s="22"/>
      <c r="D3" s="31"/>
      <c r="E3" s="23"/>
      <c r="F3" s="35"/>
      <c r="G3" s="22"/>
      <c r="H3" s="31"/>
      <c r="I3" s="23"/>
      <c r="J3" s="38"/>
      <c r="L3" s="6" t="s">
        <v>27</v>
      </c>
      <c r="M3" s="5">
        <f>COUNTIF($D$3:$D$9,L3)</f>
        <v>0</v>
      </c>
      <c r="N3" s="2">
        <f>COUNTIF($F$3:$F$9,L3)</f>
        <v>0</v>
      </c>
      <c r="O3" s="5">
        <f>COUNTIF($H$3:$H$9,L3)</f>
        <v>0</v>
      </c>
      <c r="P3" s="5">
        <f>COUNTIF($J$3:$J$9,L3)</f>
        <v>0</v>
      </c>
      <c r="Q3" s="5">
        <f>SUM(M3:P3)</f>
        <v>0</v>
      </c>
      <c r="S3" s="6" t="str">
        <f>L3</f>
        <v>ENG</v>
      </c>
      <c r="T3" s="5">
        <f t="shared" ref="T3:T11" si="0">COUNTIF($D$13:$D$19,S3)</f>
        <v>0</v>
      </c>
      <c r="U3" s="2">
        <f t="shared" ref="U3:U11" si="1">COUNTIF($F$13:$F$19,S3)</f>
        <v>0</v>
      </c>
      <c r="V3" s="5">
        <f t="shared" ref="V3:V11" si="2">COUNTIF($H$13:$H$19,S3)</f>
        <v>0</v>
      </c>
      <c r="W3" s="5">
        <f>COUNTIF($J$13:$J$19,S3)</f>
        <v>0</v>
      </c>
      <c r="X3" s="5">
        <f>SUM(T3:W3)</f>
        <v>0</v>
      </c>
    </row>
    <row r="4" spans="1:24" x14ac:dyDescent="0.25">
      <c r="A4" s="64"/>
      <c r="B4" s="20">
        <v>2</v>
      </c>
      <c r="C4" s="22"/>
      <c r="D4" s="31"/>
      <c r="E4" s="23"/>
      <c r="F4" s="35"/>
      <c r="G4" s="22"/>
      <c r="H4" s="31"/>
      <c r="I4" s="23"/>
      <c r="J4" s="38"/>
      <c r="L4" s="6" t="s">
        <v>28</v>
      </c>
      <c r="M4" s="5">
        <f t="shared" ref="M4:M11" si="3">COUNTIF($D$3:$D$9,L4)</f>
        <v>0</v>
      </c>
      <c r="N4" s="2">
        <f t="shared" ref="N4:N11" si="4">COUNTIF($F$3:$F$9,L4)</f>
        <v>0</v>
      </c>
      <c r="O4" s="5">
        <f t="shared" ref="O4:O11" si="5">COUNTIF($H$3:$H$9,L4)</f>
        <v>0</v>
      </c>
      <c r="P4" s="5">
        <f t="shared" ref="P4:P11" si="6">COUNTIF($J$3:$J$9,L4)</f>
        <v>0</v>
      </c>
      <c r="Q4" s="5">
        <f t="shared" ref="Q4:Q11" si="7">SUM(M4:P4)</f>
        <v>0</v>
      </c>
      <c r="S4" s="6" t="str">
        <f t="shared" ref="S4:S11" si="8">L4</f>
        <v>MATH</v>
      </c>
      <c r="T4" s="5">
        <f t="shared" si="0"/>
        <v>0</v>
      </c>
      <c r="U4" s="2">
        <f t="shared" si="1"/>
        <v>0</v>
      </c>
      <c r="V4" s="5">
        <f t="shared" si="2"/>
        <v>0</v>
      </c>
      <c r="W4" s="5">
        <f t="shared" ref="W4:W11" si="9">COUNTIF($J$13:$J$19,S4)</f>
        <v>0</v>
      </c>
      <c r="X4" s="5">
        <f t="shared" ref="X4:X11" si="10">SUM(T4:W4)</f>
        <v>0</v>
      </c>
    </row>
    <row r="5" spans="1:24" x14ac:dyDescent="0.25">
      <c r="A5" s="64"/>
      <c r="B5" s="20">
        <v>3</v>
      </c>
      <c r="C5" s="22"/>
      <c r="D5" s="31"/>
      <c r="E5" s="23"/>
      <c r="F5" s="35"/>
      <c r="G5" s="22"/>
      <c r="H5" s="31"/>
      <c r="I5" s="23"/>
      <c r="J5" s="38"/>
      <c r="L5" s="6" t="s">
        <v>29</v>
      </c>
      <c r="M5" s="5">
        <f t="shared" si="3"/>
        <v>0</v>
      </c>
      <c r="N5" s="2">
        <f t="shared" si="4"/>
        <v>0</v>
      </c>
      <c r="O5" s="5">
        <f t="shared" si="5"/>
        <v>0</v>
      </c>
      <c r="P5" s="5">
        <f t="shared" si="6"/>
        <v>0</v>
      </c>
      <c r="Q5" s="5">
        <f t="shared" si="7"/>
        <v>0</v>
      </c>
      <c r="S5" s="6" t="str">
        <f t="shared" si="8"/>
        <v>SOCSTU</v>
      </c>
      <c r="T5" s="5">
        <f t="shared" si="0"/>
        <v>0</v>
      </c>
      <c r="U5" s="2">
        <f t="shared" si="1"/>
        <v>0</v>
      </c>
      <c r="V5" s="5">
        <f t="shared" si="2"/>
        <v>0</v>
      </c>
      <c r="W5" s="5">
        <f t="shared" si="9"/>
        <v>0</v>
      </c>
      <c r="X5" s="5">
        <f t="shared" si="10"/>
        <v>0</v>
      </c>
    </row>
    <row r="6" spans="1:24" x14ac:dyDescent="0.25">
      <c r="A6" s="64"/>
      <c r="B6" s="20">
        <v>4</v>
      </c>
      <c r="C6" s="22"/>
      <c r="D6" s="31"/>
      <c r="E6" s="23"/>
      <c r="F6" s="35"/>
      <c r="G6" s="22"/>
      <c r="H6" s="31"/>
      <c r="I6" s="23"/>
      <c r="J6" s="38"/>
      <c r="L6" s="6" t="s">
        <v>30</v>
      </c>
      <c r="M6" s="5">
        <f t="shared" si="3"/>
        <v>0</v>
      </c>
      <c r="N6" s="2">
        <f t="shared" si="4"/>
        <v>0</v>
      </c>
      <c r="O6" s="5">
        <f t="shared" si="5"/>
        <v>0</v>
      </c>
      <c r="P6" s="5">
        <f t="shared" si="6"/>
        <v>0</v>
      </c>
      <c r="Q6" s="5">
        <f t="shared" si="7"/>
        <v>0</v>
      </c>
      <c r="S6" s="6" t="str">
        <f t="shared" si="8"/>
        <v>SCI</v>
      </c>
      <c r="T6" s="5">
        <f t="shared" si="0"/>
        <v>0</v>
      </c>
      <c r="U6" s="2">
        <f t="shared" si="1"/>
        <v>0</v>
      </c>
      <c r="V6" s="5">
        <f t="shared" si="2"/>
        <v>0</v>
      </c>
      <c r="W6" s="5">
        <f t="shared" si="9"/>
        <v>0</v>
      </c>
      <c r="X6" s="5">
        <f t="shared" si="10"/>
        <v>0</v>
      </c>
    </row>
    <row r="7" spans="1:24" x14ac:dyDescent="0.25">
      <c r="A7" s="64"/>
      <c r="B7" s="20">
        <v>5</v>
      </c>
      <c r="C7" s="22"/>
      <c r="D7" s="31"/>
      <c r="E7" s="23"/>
      <c r="F7" s="35"/>
      <c r="G7" s="22"/>
      <c r="H7" s="31"/>
      <c r="I7" s="23"/>
      <c r="J7" s="38"/>
      <c r="L7" s="6" t="s">
        <v>31</v>
      </c>
      <c r="M7" s="5">
        <f t="shared" si="3"/>
        <v>0</v>
      </c>
      <c r="N7" s="2">
        <f t="shared" si="4"/>
        <v>0</v>
      </c>
      <c r="O7" s="5">
        <f t="shared" si="5"/>
        <v>0</v>
      </c>
      <c r="P7" s="5">
        <f t="shared" si="6"/>
        <v>0</v>
      </c>
      <c r="Q7" s="5">
        <f t="shared" si="7"/>
        <v>0</v>
      </c>
      <c r="S7" s="6" t="str">
        <f t="shared" si="8"/>
        <v>FORLANG</v>
      </c>
      <c r="T7" s="5">
        <f t="shared" si="0"/>
        <v>0</v>
      </c>
      <c r="U7" s="2">
        <f t="shared" si="1"/>
        <v>0</v>
      </c>
      <c r="V7" s="5">
        <f t="shared" si="2"/>
        <v>0</v>
      </c>
      <c r="W7" s="5">
        <f t="shared" si="9"/>
        <v>0</v>
      </c>
      <c r="X7" s="5">
        <f t="shared" si="10"/>
        <v>0</v>
      </c>
    </row>
    <row r="8" spans="1:24" x14ac:dyDescent="0.25">
      <c r="A8" s="27"/>
      <c r="B8" s="20">
        <v>6</v>
      </c>
      <c r="C8" s="22"/>
      <c r="D8" s="31"/>
      <c r="E8" s="23"/>
      <c r="F8" s="35"/>
      <c r="G8" s="22"/>
      <c r="H8" s="31"/>
      <c r="I8" s="23"/>
      <c r="J8" s="38"/>
      <c r="L8" s="6" t="s">
        <v>32</v>
      </c>
      <c r="M8" s="5">
        <f t="shared" si="3"/>
        <v>0</v>
      </c>
      <c r="N8" s="2">
        <f t="shared" si="4"/>
        <v>0</v>
      </c>
      <c r="O8" s="5">
        <f t="shared" si="5"/>
        <v>0</v>
      </c>
      <c r="P8" s="5">
        <f t="shared" si="6"/>
        <v>0</v>
      </c>
      <c r="Q8" s="5">
        <f t="shared" si="7"/>
        <v>0</v>
      </c>
      <c r="S8" s="6" t="str">
        <f t="shared" si="8"/>
        <v>FINE ART</v>
      </c>
      <c r="T8" s="5">
        <f t="shared" si="0"/>
        <v>0</v>
      </c>
      <c r="U8" s="2">
        <f t="shared" si="1"/>
        <v>0</v>
      </c>
      <c r="V8" s="5">
        <f t="shared" si="2"/>
        <v>0</v>
      </c>
      <c r="W8" s="5">
        <f t="shared" si="9"/>
        <v>0</v>
      </c>
      <c r="X8" s="5">
        <f t="shared" si="10"/>
        <v>0</v>
      </c>
    </row>
    <row r="9" spans="1:24" ht="15.75" customHeight="1" thickBot="1" x14ac:dyDescent="0.3">
      <c r="A9" s="65" t="str">
        <f>IF(Summary!C5="","","Advisor: "&amp;Summary!C5)</f>
        <v/>
      </c>
      <c r="B9" s="21">
        <v>7</v>
      </c>
      <c r="C9" s="24"/>
      <c r="D9" s="32"/>
      <c r="E9" s="25"/>
      <c r="F9" s="36"/>
      <c r="G9" s="24"/>
      <c r="H9" s="32"/>
      <c r="I9" s="25"/>
      <c r="J9" s="39"/>
      <c r="L9" s="6" t="s">
        <v>20</v>
      </c>
      <c r="M9" s="5">
        <f t="shared" si="3"/>
        <v>0</v>
      </c>
      <c r="N9" s="2">
        <f t="shared" si="4"/>
        <v>0</v>
      </c>
      <c r="O9" s="5">
        <f t="shared" si="5"/>
        <v>0</v>
      </c>
      <c r="P9" s="5">
        <f t="shared" si="6"/>
        <v>0</v>
      </c>
      <c r="Q9" s="5">
        <f t="shared" si="7"/>
        <v>0</v>
      </c>
      <c r="S9" s="6" t="str">
        <f t="shared" si="8"/>
        <v>PE</v>
      </c>
      <c r="T9" s="5">
        <f t="shared" si="0"/>
        <v>0</v>
      </c>
      <c r="U9" s="2">
        <f t="shared" si="1"/>
        <v>0</v>
      </c>
      <c r="V9" s="5">
        <f t="shared" si="2"/>
        <v>0</v>
      </c>
      <c r="W9" s="5">
        <f t="shared" si="9"/>
        <v>0</v>
      </c>
      <c r="X9" s="5">
        <f t="shared" si="10"/>
        <v>0</v>
      </c>
    </row>
    <row r="10" spans="1:24" ht="15.75" customHeight="1" thickBot="1" x14ac:dyDescent="0.3">
      <c r="A10" s="65"/>
      <c r="L10" s="6" t="s">
        <v>33</v>
      </c>
      <c r="M10" s="5">
        <f t="shared" si="3"/>
        <v>0</v>
      </c>
      <c r="N10" s="2">
        <f t="shared" si="4"/>
        <v>0</v>
      </c>
      <c r="O10" s="5">
        <f t="shared" si="5"/>
        <v>0</v>
      </c>
      <c r="P10" s="5">
        <f t="shared" si="6"/>
        <v>0</v>
      </c>
      <c r="Q10" s="5">
        <f t="shared" si="7"/>
        <v>0</v>
      </c>
      <c r="S10" s="6" t="str">
        <f t="shared" si="8"/>
        <v>COMP</v>
      </c>
      <c r="T10" s="5">
        <f t="shared" si="0"/>
        <v>0</v>
      </c>
      <c r="U10" s="2">
        <f t="shared" si="1"/>
        <v>0</v>
      </c>
      <c r="V10" s="5">
        <f t="shared" si="2"/>
        <v>0</v>
      </c>
      <c r="W10" s="5">
        <f t="shared" si="9"/>
        <v>0</v>
      </c>
      <c r="X10" s="5">
        <f t="shared" si="10"/>
        <v>0</v>
      </c>
    </row>
    <row r="11" spans="1:24" ht="15" customHeight="1" x14ac:dyDescent="0.25">
      <c r="A11" s="65"/>
      <c r="B11" s="66" t="str">
        <f>IF(Summary!C4="","Sophomore Year","Sophomore Year "&amp;"("&amp;(Summary!C4-3)&amp;" - "&amp;(Summary!C4-2)&amp;")")</f>
        <v>Sophomore Year</v>
      </c>
      <c r="C11" s="67"/>
      <c r="D11" s="67"/>
      <c r="E11" s="67"/>
      <c r="F11" s="67"/>
      <c r="G11" s="67"/>
      <c r="H11" s="67"/>
      <c r="I11" s="67"/>
      <c r="J11" s="68"/>
      <c r="L11" s="6" t="s">
        <v>57</v>
      </c>
      <c r="M11" s="5">
        <f t="shared" si="3"/>
        <v>0</v>
      </c>
      <c r="N11" s="5">
        <f t="shared" si="4"/>
        <v>0</v>
      </c>
      <c r="O11" s="5">
        <f t="shared" si="5"/>
        <v>0</v>
      </c>
      <c r="P11" s="5">
        <f t="shared" si="6"/>
        <v>0</v>
      </c>
      <c r="Q11" s="5">
        <f t="shared" si="7"/>
        <v>0</v>
      </c>
      <c r="S11" s="6" t="str">
        <f t="shared" si="8"/>
        <v>COUNS</v>
      </c>
      <c r="T11" s="5">
        <f t="shared" si="0"/>
        <v>0</v>
      </c>
      <c r="U11" s="5">
        <f t="shared" si="1"/>
        <v>0</v>
      </c>
      <c r="V11" s="5">
        <f t="shared" si="2"/>
        <v>0</v>
      </c>
      <c r="W11" s="5">
        <f t="shared" si="9"/>
        <v>0</v>
      </c>
      <c r="X11" s="5">
        <f t="shared" si="10"/>
        <v>0</v>
      </c>
    </row>
    <row r="12" spans="1:24" x14ac:dyDescent="0.25">
      <c r="A12" s="65"/>
      <c r="B12" s="19"/>
      <c r="C12" s="17" t="s">
        <v>7</v>
      </c>
      <c r="D12" s="30" t="s">
        <v>8</v>
      </c>
      <c r="E12" s="18" t="s">
        <v>9</v>
      </c>
      <c r="F12" s="34" t="s">
        <v>8</v>
      </c>
      <c r="G12" s="17" t="s">
        <v>10</v>
      </c>
      <c r="H12" s="30" t="s">
        <v>8</v>
      </c>
      <c r="I12" s="18" t="s">
        <v>49</v>
      </c>
      <c r="J12" s="37" t="s">
        <v>8</v>
      </c>
      <c r="L12" s="6" t="s">
        <v>34</v>
      </c>
      <c r="M12" s="5">
        <f>COUNTIF($D$3:$D$9,L12)</f>
        <v>0</v>
      </c>
      <c r="N12" s="2">
        <f>COUNTIF($F$3:$F$9,L12)</f>
        <v>0</v>
      </c>
      <c r="O12" s="5">
        <f>COUNTIF($H$3:$H$9,L12)</f>
        <v>0</v>
      </c>
      <c r="P12" s="5">
        <f>COUNTIF($J$3:$J$9,L12)</f>
        <v>0</v>
      </c>
      <c r="Q12" s="5">
        <f>SUM(M12:P12)</f>
        <v>0</v>
      </c>
      <c r="S12" s="6" t="str">
        <f>L12</f>
        <v>ELEC</v>
      </c>
      <c r="T12" s="5">
        <f>COUNTIF($D$13:$D$19,S12)</f>
        <v>0</v>
      </c>
      <c r="U12" s="2">
        <f>COUNTIF($F$13:$F$19,S12)</f>
        <v>0</v>
      </c>
      <c r="V12" s="5">
        <f>COUNTIF($H$13:$H$19,S12)</f>
        <v>0</v>
      </c>
      <c r="W12" s="5">
        <f>COUNTIF($J$13:$J$19,S12)</f>
        <v>0</v>
      </c>
      <c r="X12" s="5">
        <f>SUM(T12:W12)</f>
        <v>0</v>
      </c>
    </row>
    <row r="13" spans="1:24" x14ac:dyDescent="0.25">
      <c r="A13" s="65"/>
      <c r="B13" s="20">
        <v>1</v>
      </c>
      <c r="C13" s="22"/>
      <c r="D13" s="31"/>
      <c r="E13" s="23"/>
      <c r="F13" s="35"/>
      <c r="G13" s="22"/>
      <c r="H13" s="31"/>
      <c r="I13" s="23"/>
      <c r="J13" s="38"/>
      <c r="L13" s="6" t="s">
        <v>21</v>
      </c>
      <c r="M13" s="5">
        <f>COUNTIF($D$3:$D$9,L13)</f>
        <v>0</v>
      </c>
      <c r="N13" s="2">
        <f>COUNTIF($F$3:$F$9,L13)</f>
        <v>0</v>
      </c>
      <c r="O13" s="5">
        <f>COUNTIF($H$3:$H$9,L13)</f>
        <v>0</v>
      </c>
      <c r="P13" s="5">
        <f>COUNTIF($J$3:$J$9,L13)</f>
        <v>0</v>
      </c>
      <c r="Q13" s="5">
        <f>SUM(M13:P13)</f>
        <v>0</v>
      </c>
      <c r="S13" s="6" t="str">
        <f>L13</f>
        <v>FP</v>
      </c>
      <c r="T13" s="5">
        <f>COUNTIF($D$13:$D$19,S13)</f>
        <v>0</v>
      </c>
      <c r="U13" s="2">
        <f>COUNTIF($F$13:$F$19,S13)</f>
        <v>0</v>
      </c>
      <c r="V13" s="5">
        <f>COUNTIF($H$13:$H$19,S13)</f>
        <v>0</v>
      </c>
      <c r="W13" s="5">
        <f>COUNTIF($J$13:$J$19,S13)</f>
        <v>0</v>
      </c>
      <c r="X13" s="5">
        <f>SUM(T13:W13)</f>
        <v>0</v>
      </c>
    </row>
    <row r="14" spans="1:24" x14ac:dyDescent="0.25">
      <c r="A14" s="65"/>
      <c r="B14" s="20">
        <v>2</v>
      </c>
      <c r="C14" s="22"/>
      <c r="D14" s="31"/>
      <c r="E14" s="23"/>
      <c r="F14" s="35"/>
      <c r="G14" s="22"/>
      <c r="H14" s="31"/>
      <c r="I14" s="23"/>
      <c r="J14" s="38"/>
    </row>
    <row r="15" spans="1:24" x14ac:dyDescent="0.25">
      <c r="A15" s="65"/>
      <c r="B15" s="20">
        <v>3</v>
      </c>
      <c r="C15" s="22"/>
      <c r="D15" s="31"/>
      <c r="E15" s="23"/>
      <c r="F15" s="35"/>
      <c r="G15" s="22"/>
      <c r="H15" s="31"/>
      <c r="I15" s="23"/>
      <c r="J15" s="38"/>
      <c r="L15" s="3" t="s">
        <v>16</v>
      </c>
      <c r="S15" s="3" t="s">
        <v>17</v>
      </c>
    </row>
    <row r="16" spans="1:24" x14ac:dyDescent="0.25">
      <c r="A16" s="65"/>
      <c r="B16" s="20">
        <v>4</v>
      </c>
      <c r="C16" s="22"/>
      <c r="D16" s="31"/>
      <c r="E16" s="23"/>
      <c r="F16" s="35"/>
      <c r="G16" s="22"/>
      <c r="H16" s="31"/>
      <c r="I16" s="23"/>
      <c r="J16" s="38"/>
      <c r="M16" s="3">
        <v>1</v>
      </c>
      <c r="N16" s="3">
        <v>2</v>
      </c>
      <c r="O16" s="3">
        <v>3</v>
      </c>
      <c r="P16" s="3">
        <v>4</v>
      </c>
      <c r="Q16" s="3" t="s">
        <v>22</v>
      </c>
      <c r="T16" s="3">
        <v>1</v>
      </c>
      <c r="U16" s="3">
        <v>2</v>
      </c>
      <c r="V16" s="3">
        <v>3</v>
      </c>
      <c r="W16" s="3">
        <v>4</v>
      </c>
      <c r="X16" s="3" t="s">
        <v>22</v>
      </c>
    </row>
    <row r="17" spans="1:26" x14ac:dyDescent="0.25">
      <c r="A17" s="65"/>
      <c r="B17" s="20">
        <v>5</v>
      </c>
      <c r="C17" s="22"/>
      <c r="D17" s="31"/>
      <c r="E17" s="23"/>
      <c r="F17" s="35"/>
      <c r="G17" s="22"/>
      <c r="H17" s="31"/>
      <c r="I17" s="23"/>
      <c r="J17" s="38"/>
      <c r="L17" s="6" t="str">
        <f t="shared" ref="L17:L27" si="11">L3</f>
        <v>ENG</v>
      </c>
      <c r="M17" s="5">
        <f t="shared" ref="M17:M25" si="12">COUNTIF($D$23:$D$29,L17)</f>
        <v>0</v>
      </c>
      <c r="N17" s="2">
        <f t="shared" ref="N17:N25" si="13">COUNTIF($F$23:$F$29,L17)</f>
        <v>0</v>
      </c>
      <c r="O17" s="5">
        <f t="shared" ref="O17:O25" si="14">COUNTIF($H$23:$H$29,L17)</f>
        <v>0</v>
      </c>
      <c r="P17" s="5">
        <f>COUNTIF($J$23:$J$29,L17)</f>
        <v>0</v>
      </c>
      <c r="Q17" s="5">
        <f t="shared" ref="Q17:Q27" si="15">SUM(M17:P17)</f>
        <v>0</v>
      </c>
      <c r="S17" s="6" t="str">
        <f t="shared" ref="S17:S24" si="16">L3</f>
        <v>ENG</v>
      </c>
      <c r="T17" s="5">
        <f>COUNTIF($D$33:$D$39,S17)</f>
        <v>0</v>
      </c>
      <c r="U17" s="2">
        <f>COUNTIF($F$33:$F$39,S17)</f>
        <v>0</v>
      </c>
      <c r="V17" s="5">
        <f>COUNTIF($H$33:$H$39,S17)</f>
        <v>0</v>
      </c>
      <c r="W17" s="5">
        <f>COUNTIF($J$33:$J$39,S17)</f>
        <v>0</v>
      </c>
      <c r="X17" s="5">
        <f>SUM(T17:W17)</f>
        <v>0</v>
      </c>
    </row>
    <row r="18" spans="1:26" x14ac:dyDescent="0.25">
      <c r="A18" s="65"/>
      <c r="B18" s="20">
        <v>6</v>
      </c>
      <c r="C18" s="22"/>
      <c r="D18" s="31"/>
      <c r="E18" s="23"/>
      <c r="F18" s="35"/>
      <c r="G18" s="22"/>
      <c r="H18" s="31"/>
      <c r="I18" s="23"/>
      <c r="J18" s="38"/>
      <c r="L18" s="6" t="str">
        <f t="shared" si="11"/>
        <v>MATH</v>
      </c>
      <c r="M18" s="5">
        <f t="shared" si="12"/>
        <v>0</v>
      </c>
      <c r="N18" s="2">
        <f t="shared" si="13"/>
        <v>0</v>
      </c>
      <c r="O18" s="5">
        <f t="shared" si="14"/>
        <v>0</v>
      </c>
      <c r="P18" s="5">
        <f t="shared" ref="P18:P25" si="17">COUNTIF($J$23:$J$29,L18)</f>
        <v>0</v>
      </c>
      <c r="Q18" s="5">
        <f t="shared" si="15"/>
        <v>0</v>
      </c>
      <c r="S18" s="6" t="str">
        <f t="shared" si="16"/>
        <v>MATH</v>
      </c>
      <c r="T18" s="5">
        <f t="shared" ref="T18:T25" si="18">COUNTIF($D$33:$D$39,S18)</f>
        <v>0</v>
      </c>
      <c r="U18" s="2">
        <f t="shared" ref="U18:U25" si="19">COUNTIF($F$33:$F$39,S18)</f>
        <v>0</v>
      </c>
      <c r="V18" s="5">
        <f t="shared" ref="V18:V25" si="20">COUNTIF($H$33:$H$39,S18)</f>
        <v>0</v>
      </c>
      <c r="W18" s="5">
        <f t="shared" ref="W18:W25" si="21">COUNTIF($J$33:$J$39,S18)</f>
        <v>0</v>
      </c>
      <c r="X18" s="5">
        <f t="shared" ref="X18:X25" si="22">SUM(T18:W18)</f>
        <v>0</v>
      </c>
    </row>
    <row r="19" spans="1:26" ht="15.75" thickBot="1" x14ac:dyDescent="0.3">
      <c r="B19" s="21">
        <v>7</v>
      </c>
      <c r="C19" s="24"/>
      <c r="D19" s="32"/>
      <c r="E19" s="25"/>
      <c r="F19" s="36"/>
      <c r="G19" s="24"/>
      <c r="H19" s="32"/>
      <c r="I19" s="25"/>
      <c r="J19" s="39"/>
      <c r="L19" s="6" t="str">
        <f t="shared" si="11"/>
        <v>SOCSTU</v>
      </c>
      <c r="M19" s="5">
        <f t="shared" si="12"/>
        <v>0</v>
      </c>
      <c r="N19" s="2">
        <f t="shared" si="13"/>
        <v>0</v>
      </c>
      <c r="O19" s="5">
        <f t="shared" si="14"/>
        <v>0</v>
      </c>
      <c r="P19" s="5">
        <f t="shared" si="17"/>
        <v>0</v>
      </c>
      <c r="Q19" s="5">
        <f t="shared" si="15"/>
        <v>0</v>
      </c>
      <c r="S19" s="6" t="str">
        <f t="shared" si="16"/>
        <v>SOCSTU</v>
      </c>
      <c r="T19" s="5">
        <f t="shared" si="18"/>
        <v>0</v>
      </c>
      <c r="U19" s="2">
        <f t="shared" si="19"/>
        <v>0</v>
      </c>
      <c r="V19" s="5">
        <f t="shared" si="20"/>
        <v>0</v>
      </c>
      <c r="W19" s="5">
        <f t="shared" si="21"/>
        <v>0</v>
      </c>
      <c r="X19" s="5">
        <f t="shared" si="22"/>
        <v>0</v>
      </c>
    </row>
    <row r="20" spans="1:26" ht="15.75" thickBot="1" x14ac:dyDescent="0.3">
      <c r="A20" s="70" t="str">
        <f>IF(Summary!C3="","",Summary!C3)</f>
        <v/>
      </c>
      <c r="L20" s="6" t="str">
        <f t="shared" si="11"/>
        <v>SCI</v>
      </c>
      <c r="M20" s="5">
        <f t="shared" si="12"/>
        <v>0</v>
      </c>
      <c r="N20" s="2">
        <f t="shared" si="13"/>
        <v>0</v>
      </c>
      <c r="O20" s="5">
        <f t="shared" si="14"/>
        <v>0</v>
      </c>
      <c r="P20" s="5">
        <f t="shared" si="17"/>
        <v>0</v>
      </c>
      <c r="Q20" s="5">
        <f t="shared" si="15"/>
        <v>0</v>
      </c>
      <c r="S20" s="6" t="str">
        <f t="shared" si="16"/>
        <v>SCI</v>
      </c>
      <c r="T20" s="5">
        <f t="shared" si="18"/>
        <v>0</v>
      </c>
      <c r="U20" s="2">
        <f t="shared" si="19"/>
        <v>0</v>
      </c>
      <c r="V20" s="5">
        <f t="shared" si="20"/>
        <v>0</v>
      </c>
      <c r="W20" s="5">
        <f t="shared" si="21"/>
        <v>0</v>
      </c>
      <c r="X20" s="5">
        <f t="shared" si="22"/>
        <v>0</v>
      </c>
    </row>
    <row r="21" spans="1:26" ht="15" customHeight="1" x14ac:dyDescent="0.25">
      <c r="A21" s="70"/>
      <c r="B21" s="66" t="str">
        <f>IF(Summary!C4="","Junior Year","Junior Year "&amp;"("&amp;(Summary!C4-2)&amp;" - "&amp;(Summary!C4-1)&amp;")")</f>
        <v>Junior Year</v>
      </c>
      <c r="C21" s="67"/>
      <c r="D21" s="67"/>
      <c r="E21" s="67"/>
      <c r="F21" s="67"/>
      <c r="G21" s="67"/>
      <c r="H21" s="67"/>
      <c r="I21" s="67"/>
      <c r="J21" s="68"/>
      <c r="L21" s="6" t="str">
        <f t="shared" si="11"/>
        <v>FORLANG</v>
      </c>
      <c r="M21" s="5">
        <f t="shared" si="12"/>
        <v>0</v>
      </c>
      <c r="N21" s="2">
        <f t="shared" si="13"/>
        <v>0</v>
      </c>
      <c r="O21" s="5">
        <f t="shared" si="14"/>
        <v>0</v>
      </c>
      <c r="P21" s="5">
        <f t="shared" si="17"/>
        <v>0</v>
      </c>
      <c r="Q21" s="5">
        <f t="shared" si="15"/>
        <v>0</v>
      </c>
      <c r="S21" s="6" t="str">
        <f t="shared" si="16"/>
        <v>FORLANG</v>
      </c>
      <c r="T21" s="5">
        <f t="shared" si="18"/>
        <v>0</v>
      </c>
      <c r="U21" s="2">
        <f t="shared" si="19"/>
        <v>0</v>
      </c>
      <c r="V21" s="5">
        <f t="shared" si="20"/>
        <v>0</v>
      </c>
      <c r="W21" s="5">
        <f t="shared" si="21"/>
        <v>0</v>
      </c>
      <c r="X21" s="5">
        <f t="shared" si="22"/>
        <v>0</v>
      </c>
    </row>
    <row r="22" spans="1:26" x14ac:dyDescent="0.25">
      <c r="A22" s="70"/>
      <c r="B22" s="19"/>
      <c r="C22" s="17" t="s">
        <v>7</v>
      </c>
      <c r="D22" s="30" t="s">
        <v>8</v>
      </c>
      <c r="E22" s="18" t="s">
        <v>9</v>
      </c>
      <c r="F22" s="34" t="s">
        <v>8</v>
      </c>
      <c r="G22" s="17" t="s">
        <v>10</v>
      </c>
      <c r="H22" s="30" t="s">
        <v>8</v>
      </c>
      <c r="I22" s="18" t="s">
        <v>49</v>
      </c>
      <c r="J22" s="37" t="s">
        <v>8</v>
      </c>
      <c r="L22" s="6" t="str">
        <f t="shared" si="11"/>
        <v>FINE ART</v>
      </c>
      <c r="M22" s="5">
        <f t="shared" si="12"/>
        <v>0</v>
      </c>
      <c r="N22" s="2">
        <f t="shared" si="13"/>
        <v>0</v>
      </c>
      <c r="O22" s="5">
        <f t="shared" si="14"/>
        <v>0</v>
      </c>
      <c r="P22" s="5">
        <f t="shared" si="17"/>
        <v>0</v>
      </c>
      <c r="Q22" s="5">
        <f t="shared" si="15"/>
        <v>0</v>
      </c>
      <c r="S22" s="6" t="str">
        <f t="shared" si="16"/>
        <v>FINE ART</v>
      </c>
      <c r="T22" s="5">
        <f t="shared" si="18"/>
        <v>0</v>
      </c>
      <c r="U22" s="2">
        <f t="shared" si="19"/>
        <v>0</v>
      </c>
      <c r="V22" s="5">
        <f t="shared" si="20"/>
        <v>0</v>
      </c>
      <c r="W22" s="5">
        <f t="shared" si="21"/>
        <v>0</v>
      </c>
      <c r="X22" s="5">
        <f t="shared" si="22"/>
        <v>0</v>
      </c>
    </row>
    <row r="23" spans="1:26" x14ac:dyDescent="0.25">
      <c r="A23" s="70"/>
      <c r="B23" s="20">
        <v>1</v>
      </c>
      <c r="C23" s="22"/>
      <c r="D23" s="31"/>
      <c r="E23" s="23"/>
      <c r="F23" s="35"/>
      <c r="G23" s="22"/>
      <c r="H23" s="31"/>
      <c r="I23" s="23"/>
      <c r="J23" s="38"/>
      <c r="L23" s="6" t="str">
        <f t="shared" si="11"/>
        <v>PE</v>
      </c>
      <c r="M23" s="5">
        <f t="shared" si="12"/>
        <v>0</v>
      </c>
      <c r="N23" s="2">
        <f t="shared" si="13"/>
        <v>0</v>
      </c>
      <c r="O23" s="5">
        <f t="shared" si="14"/>
        <v>0</v>
      </c>
      <c r="P23" s="5">
        <f t="shared" si="17"/>
        <v>0</v>
      </c>
      <c r="Q23" s="5">
        <f t="shared" si="15"/>
        <v>0</v>
      </c>
      <c r="S23" s="6" t="str">
        <f t="shared" si="16"/>
        <v>PE</v>
      </c>
      <c r="T23" s="5">
        <f t="shared" si="18"/>
        <v>0</v>
      </c>
      <c r="U23" s="2">
        <f t="shared" si="19"/>
        <v>0</v>
      </c>
      <c r="V23" s="5">
        <f t="shared" si="20"/>
        <v>0</v>
      </c>
      <c r="W23" s="5">
        <f t="shared" si="21"/>
        <v>0</v>
      </c>
      <c r="X23" s="5">
        <f t="shared" si="22"/>
        <v>0</v>
      </c>
    </row>
    <row r="24" spans="1:26" x14ac:dyDescent="0.25">
      <c r="A24" s="70"/>
      <c r="B24" s="20">
        <v>2</v>
      </c>
      <c r="C24" s="22"/>
      <c r="D24" s="31"/>
      <c r="E24" s="23"/>
      <c r="F24" s="35"/>
      <c r="G24" s="22"/>
      <c r="H24" s="31"/>
      <c r="I24" s="23"/>
      <c r="J24" s="38"/>
      <c r="L24" s="6" t="str">
        <f t="shared" si="11"/>
        <v>COMP</v>
      </c>
      <c r="M24" s="5">
        <f t="shared" si="12"/>
        <v>0</v>
      </c>
      <c r="N24" s="2">
        <f t="shared" si="13"/>
        <v>0</v>
      </c>
      <c r="O24" s="5">
        <f t="shared" si="14"/>
        <v>0</v>
      </c>
      <c r="P24" s="5">
        <f t="shared" si="17"/>
        <v>0</v>
      </c>
      <c r="Q24" s="5">
        <f t="shared" si="15"/>
        <v>0</v>
      </c>
      <c r="S24" s="6" t="str">
        <f t="shared" si="16"/>
        <v>COMP</v>
      </c>
      <c r="T24" s="5">
        <f t="shared" si="18"/>
        <v>0</v>
      </c>
      <c r="U24" s="2">
        <f t="shared" si="19"/>
        <v>0</v>
      </c>
      <c r="V24" s="5">
        <f t="shared" si="20"/>
        <v>0</v>
      </c>
      <c r="W24" s="5">
        <f t="shared" si="21"/>
        <v>0</v>
      </c>
      <c r="X24" s="5">
        <f t="shared" si="22"/>
        <v>0</v>
      </c>
    </row>
    <row r="25" spans="1:26" x14ac:dyDescent="0.25">
      <c r="A25" s="70"/>
      <c r="B25" s="20">
        <v>3</v>
      </c>
      <c r="C25" s="22"/>
      <c r="D25" s="31"/>
      <c r="E25" s="23"/>
      <c r="F25" s="35"/>
      <c r="G25" s="22"/>
      <c r="H25" s="31"/>
      <c r="I25" s="23"/>
      <c r="J25" s="38"/>
      <c r="L25" s="6" t="str">
        <f t="shared" si="11"/>
        <v>COUNS</v>
      </c>
      <c r="M25" s="5">
        <f t="shared" si="12"/>
        <v>0</v>
      </c>
      <c r="N25" s="5">
        <f t="shared" si="13"/>
        <v>0</v>
      </c>
      <c r="O25" s="5">
        <f t="shared" si="14"/>
        <v>0</v>
      </c>
      <c r="P25" s="5">
        <f t="shared" si="17"/>
        <v>0</v>
      </c>
      <c r="Q25" s="5">
        <f t="shared" si="15"/>
        <v>0</v>
      </c>
      <c r="S25" s="6" t="s">
        <v>57</v>
      </c>
      <c r="T25" s="5">
        <f t="shared" si="18"/>
        <v>0</v>
      </c>
      <c r="U25" s="2">
        <f t="shared" si="19"/>
        <v>0</v>
      </c>
      <c r="V25" s="5">
        <f t="shared" si="20"/>
        <v>0</v>
      </c>
      <c r="W25" s="5">
        <f t="shared" si="21"/>
        <v>0</v>
      </c>
      <c r="X25" s="5">
        <f t="shared" si="22"/>
        <v>0</v>
      </c>
    </row>
    <row r="26" spans="1:26" x14ac:dyDescent="0.25">
      <c r="A26" s="26"/>
      <c r="B26" s="20">
        <v>4</v>
      </c>
      <c r="C26" s="22"/>
      <c r="D26" s="31"/>
      <c r="E26" s="23"/>
      <c r="F26" s="35"/>
      <c r="G26" s="22"/>
      <c r="H26" s="31"/>
      <c r="I26" s="23"/>
      <c r="J26" s="38"/>
      <c r="L26" s="6" t="str">
        <f t="shared" si="11"/>
        <v>ELEC</v>
      </c>
      <c r="M26" s="5">
        <f>COUNTIF($D$23:$D$29,L26)</f>
        <v>0</v>
      </c>
      <c r="N26" s="2">
        <f>COUNTIF($F$23:$F$29,L26)</f>
        <v>0</v>
      </c>
      <c r="O26" s="5">
        <f>COUNTIF($H$23:$H$29,L26)</f>
        <v>0</v>
      </c>
      <c r="P26" s="5">
        <f>COUNTIF($J$23:$J$29,L26)</f>
        <v>0</v>
      </c>
      <c r="Q26" s="5">
        <f t="shared" si="15"/>
        <v>0</v>
      </c>
      <c r="S26" s="6" t="str">
        <f>L12</f>
        <v>ELEC</v>
      </c>
      <c r="T26" s="5">
        <f>COUNTIF($D$33:$D$39,S26)</f>
        <v>0</v>
      </c>
      <c r="U26" s="2">
        <f>COUNTIF($F$33:$F$39,S26)</f>
        <v>0</v>
      </c>
      <c r="V26" s="5">
        <f>COUNTIF($H$33:$H$39,S26)</f>
        <v>0</v>
      </c>
      <c r="W26" s="5">
        <f>COUNTIF($J$33:$J$39,S26)</f>
        <v>0</v>
      </c>
      <c r="X26" s="5">
        <f>SUM(T26:W26)</f>
        <v>0</v>
      </c>
    </row>
    <row r="27" spans="1:26" x14ac:dyDescent="0.25">
      <c r="A27" s="69" t="str">
        <f>IF(Summary!C2="","",Summary!C2)</f>
        <v/>
      </c>
      <c r="B27" s="20">
        <v>5</v>
      </c>
      <c r="C27" s="22"/>
      <c r="D27" s="31"/>
      <c r="E27" s="23"/>
      <c r="F27" s="35"/>
      <c r="G27" s="22"/>
      <c r="H27" s="31"/>
      <c r="I27" s="23"/>
      <c r="J27" s="38"/>
      <c r="L27" s="6" t="str">
        <f t="shared" si="11"/>
        <v>FP</v>
      </c>
      <c r="M27" s="5">
        <f>COUNTIF($D$23:$D$29,L27)</f>
        <v>0</v>
      </c>
      <c r="N27" s="2">
        <f>COUNTIF($F$23:$F$29,L27)</f>
        <v>0</v>
      </c>
      <c r="O27" s="5">
        <f>COUNTIF($H$23:$H$29,L27)</f>
        <v>0</v>
      </c>
      <c r="P27" s="5">
        <f>COUNTIF($J$23:$J$29,L27)</f>
        <v>0</v>
      </c>
      <c r="Q27" s="5">
        <f t="shared" si="15"/>
        <v>0</v>
      </c>
      <c r="S27" s="6" t="str">
        <f>L13</f>
        <v>FP</v>
      </c>
      <c r="T27" s="5">
        <f>COUNTIF($D$33:$D$39,S27)</f>
        <v>0</v>
      </c>
      <c r="U27" s="2">
        <f>COUNTIF($F$33:$F$39,S27)</f>
        <v>0</v>
      </c>
      <c r="V27" s="5">
        <f>COUNTIF($H$33:$H$39,S27)</f>
        <v>0</v>
      </c>
      <c r="W27" s="5">
        <f>COUNTIF($J$33:$J$39,S27)</f>
        <v>0</v>
      </c>
      <c r="X27" s="5">
        <f>SUM(T27:W27)</f>
        <v>0</v>
      </c>
    </row>
    <row r="28" spans="1:26" ht="15" customHeight="1" x14ac:dyDescent="0.25">
      <c r="A28" s="69"/>
      <c r="B28" s="20">
        <v>6</v>
      </c>
      <c r="C28" s="22"/>
      <c r="D28" s="31"/>
      <c r="E28" s="23"/>
      <c r="F28" s="35"/>
      <c r="G28" s="22"/>
      <c r="H28" s="31"/>
      <c r="I28" s="23"/>
      <c r="J28" s="38"/>
    </row>
    <row r="29" spans="1:26" ht="15.75" thickBot="1" x14ac:dyDescent="0.3">
      <c r="A29" s="69"/>
      <c r="B29" s="21">
        <v>7</v>
      </c>
      <c r="C29" s="24"/>
      <c r="D29" s="32"/>
      <c r="E29" s="25"/>
      <c r="F29" s="36"/>
      <c r="G29" s="24"/>
      <c r="H29" s="32"/>
      <c r="I29" s="25"/>
      <c r="J29" s="39"/>
      <c r="L29" s="3" t="s">
        <v>23</v>
      </c>
    </row>
    <row r="30" spans="1:26" ht="15.75" thickBot="1" x14ac:dyDescent="0.3">
      <c r="A30" s="69"/>
      <c r="L30" s="3"/>
      <c r="M30" s="9" t="s">
        <v>53</v>
      </c>
      <c r="N30" s="9" t="s">
        <v>50</v>
      </c>
      <c r="O30" s="46" t="s">
        <v>51</v>
      </c>
      <c r="P30" s="9" t="s">
        <v>24</v>
      </c>
      <c r="Q30" s="9" t="s">
        <v>25</v>
      </c>
      <c r="R30" s="4"/>
      <c r="S30" s="4"/>
    </row>
    <row r="31" spans="1:26" x14ac:dyDescent="0.25">
      <c r="A31" s="69"/>
      <c r="B31" s="66" t="str">
        <f>IF(Summary!C4="","Senior Year","Senior Year "&amp;"("&amp;(Summary!C4-1)&amp;" - "&amp;(Summary!C4)&amp;")")</f>
        <v>Senior Year</v>
      </c>
      <c r="C31" s="67"/>
      <c r="D31" s="67"/>
      <c r="E31" s="67"/>
      <c r="F31" s="67"/>
      <c r="G31" s="67"/>
      <c r="H31" s="67"/>
      <c r="I31" s="67"/>
      <c r="J31" s="68"/>
      <c r="L31" s="10" t="str">
        <f t="shared" ref="L31:L41" si="23">L3</f>
        <v>ENG</v>
      </c>
      <c r="M31" s="5">
        <f>IF(V36&gt;0,(Q3+X3+Q17+X17+Summary!O24)-1,Q3+X3+Q17+X17+Summary!O24)</f>
        <v>0</v>
      </c>
      <c r="N31" s="5" t="str">
        <f>IF(M31&gt;Summary!F9,"Y","N")</f>
        <v>N</v>
      </c>
      <c r="O31" s="5">
        <f>IF(N31="Y",M31-Summary!F9,0)</f>
        <v>0</v>
      </c>
      <c r="P31" s="5">
        <f>IF(M31&gt;Summary!F9,Summary!F9,M31)</f>
        <v>0</v>
      </c>
      <c r="Q31" s="5">
        <f t="shared" ref="Q31:Q38" si="24">P31/4</f>
        <v>0</v>
      </c>
      <c r="R31" s="4"/>
      <c r="S31" s="6" t="s">
        <v>38</v>
      </c>
      <c r="T31" s="5">
        <f>COUNTIF(C3:J9,"coping strategies")</f>
        <v>0</v>
      </c>
      <c r="U31" s="6" t="s">
        <v>58</v>
      </c>
      <c r="V31" s="5">
        <f>COUNTIF(C3:J9,"senior composition")</f>
        <v>0</v>
      </c>
      <c r="W31" s="6" t="s">
        <v>64</v>
      </c>
      <c r="X31" s="5">
        <f>COUNTIF(C3:J9,"political science")</f>
        <v>0</v>
      </c>
      <c r="Y31" s="6" t="s">
        <v>69</v>
      </c>
      <c r="Z31" s="5">
        <f>COUNTIF(C3:J9,"economics")</f>
        <v>0</v>
      </c>
    </row>
    <row r="32" spans="1:26" x14ac:dyDescent="0.25">
      <c r="A32" s="69"/>
      <c r="B32" s="19"/>
      <c r="C32" s="17" t="s">
        <v>7</v>
      </c>
      <c r="D32" s="30" t="s">
        <v>8</v>
      </c>
      <c r="E32" s="18" t="s">
        <v>9</v>
      </c>
      <c r="F32" s="34" t="s">
        <v>8</v>
      </c>
      <c r="G32" s="17" t="s">
        <v>10</v>
      </c>
      <c r="H32" s="30" t="s">
        <v>8</v>
      </c>
      <c r="I32" s="18" t="s">
        <v>49</v>
      </c>
      <c r="J32" s="37" t="s">
        <v>8</v>
      </c>
      <c r="L32" s="10" t="str">
        <f t="shared" si="23"/>
        <v>MATH</v>
      </c>
      <c r="M32" s="5">
        <f>Q4+X4+Q18+X18+Summary!O25</f>
        <v>0</v>
      </c>
      <c r="N32" s="5" t="str">
        <f>IF(M32&gt;Summary!F10,"Y","N")</f>
        <v>N</v>
      </c>
      <c r="O32" s="5">
        <f>IF(N32="Y",M32-Summary!F10,0)</f>
        <v>0</v>
      </c>
      <c r="P32" s="5">
        <f>IF(M32&gt;Summary!F10,Summary!F10,M32)</f>
        <v>0</v>
      </c>
      <c r="Q32" s="5">
        <f t="shared" si="24"/>
        <v>0</v>
      </c>
      <c r="R32" s="4"/>
      <c r="S32" s="6" t="s">
        <v>35</v>
      </c>
      <c r="T32" s="5">
        <f>COUNTIF(C13:J19,"coping strategies")</f>
        <v>0</v>
      </c>
      <c r="U32" s="6" t="s">
        <v>59</v>
      </c>
      <c r="V32" s="5">
        <f>COUNTIF(C13:J19,"senior composition")</f>
        <v>0</v>
      </c>
      <c r="W32" s="6" t="s">
        <v>65</v>
      </c>
      <c r="X32" s="5">
        <f>COUNTIF(C13:J19,"political science")</f>
        <v>0</v>
      </c>
      <c r="Y32" s="6" t="s">
        <v>70</v>
      </c>
      <c r="Z32" s="5">
        <f>COUNTIF(C13:J19,"economics")</f>
        <v>0</v>
      </c>
    </row>
    <row r="33" spans="1:26" x14ac:dyDescent="0.25">
      <c r="A33" s="69"/>
      <c r="B33" s="20">
        <v>1</v>
      </c>
      <c r="C33" s="22"/>
      <c r="D33" s="31"/>
      <c r="E33" s="23"/>
      <c r="F33" s="35"/>
      <c r="G33" s="22"/>
      <c r="H33" s="31"/>
      <c r="I33" s="23"/>
      <c r="J33" s="38"/>
      <c r="L33" s="10" t="str">
        <f t="shared" si="23"/>
        <v>SOCSTU</v>
      </c>
      <c r="M33" s="5">
        <f>Q5+X5+Q19+X19+Summary!O26</f>
        <v>0</v>
      </c>
      <c r="N33" s="5" t="str">
        <f>IF(M33&gt;Summary!F11,"Y","N")</f>
        <v>N</v>
      </c>
      <c r="O33" s="5">
        <f>IF(N33="Y",M33-Summary!F11,0)</f>
        <v>0</v>
      </c>
      <c r="P33" s="5">
        <f>IF(M33&gt;Summary!F11,Summary!F11,M33)</f>
        <v>0</v>
      </c>
      <c r="Q33" s="5">
        <f t="shared" si="24"/>
        <v>0</v>
      </c>
      <c r="R33" s="4"/>
      <c r="S33" s="6" t="s">
        <v>36</v>
      </c>
      <c r="T33" s="5">
        <f>COUNTIF(C23:J29,"coping strategies")</f>
        <v>0</v>
      </c>
      <c r="U33" s="6" t="s">
        <v>60</v>
      </c>
      <c r="V33" s="5">
        <f>COUNTIF(C23:J29,"senior composition")</f>
        <v>0</v>
      </c>
      <c r="W33" s="6" t="s">
        <v>66</v>
      </c>
      <c r="X33" s="5">
        <f>COUNTIF(C23:J29,"political science")</f>
        <v>0</v>
      </c>
      <c r="Y33" s="6" t="s">
        <v>71</v>
      </c>
      <c r="Z33" s="5">
        <f>COUNTIF(C23:J29,"economics")</f>
        <v>0</v>
      </c>
    </row>
    <row r="34" spans="1:26" x14ac:dyDescent="0.25">
      <c r="A34" s="69"/>
      <c r="B34" s="20">
        <v>2</v>
      </c>
      <c r="C34" s="22"/>
      <c r="D34" s="31"/>
      <c r="E34" s="23"/>
      <c r="F34" s="35"/>
      <c r="G34" s="22"/>
      <c r="H34" s="31"/>
      <c r="I34" s="23"/>
      <c r="J34" s="38"/>
      <c r="L34" s="10" t="str">
        <f t="shared" si="23"/>
        <v>SCI</v>
      </c>
      <c r="M34" s="5">
        <f>Q6+X6+Q20+X20+Summary!O27</f>
        <v>0</v>
      </c>
      <c r="N34" s="5" t="str">
        <f>IF(M34&gt;Summary!F12,"Y","N")</f>
        <v>N</v>
      </c>
      <c r="O34" s="5">
        <f>IF(N34="Y",M34-Summary!F12,0)</f>
        <v>0</v>
      </c>
      <c r="P34" s="5">
        <f>IF(M34&gt;Summary!F12,Summary!F12,M34)</f>
        <v>0</v>
      </c>
      <c r="Q34" s="5">
        <f t="shared" si="24"/>
        <v>0</v>
      </c>
      <c r="R34" s="4"/>
      <c r="S34" s="6" t="s">
        <v>37</v>
      </c>
      <c r="T34" s="5">
        <f>COUNTIF(C33:J39,"coping strategies")</f>
        <v>0</v>
      </c>
      <c r="U34" s="6" t="s">
        <v>61</v>
      </c>
      <c r="V34" s="5">
        <f>COUNTIF(C33:J39,"senior composition")</f>
        <v>0</v>
      </c>
      <c r="W34" s="6" t="s">
        <v>67</v>
      </c>
      <c r="X34" s="5">
        <f>COUNTIF(C33:J39,"political science")</f>
        <v>0</v>
      </c>
      <c r="Y34" s="6" t="s">
        <v>72</v>
      </c>
      <c r="Z34" s="5">
        <f>COUNTIF(C33:J39,"economics")</f>
        <v>0</v>
      </c>
    </row>
    <row r="35" spans="1:26" x14ac:dyDescent="0.25">
      <c r="A35" s="69"/>
      <c r="B35" s="20">
        <v>3</v>
      </c>
      <c r="C35" s="22"/>
      <c r="D35" s="31"/>
      <c r="E35" s="23"/>
      <c r="F35" s="35"/>
      <c r="G35" s="22"/>
      <c r="H35" s="31"/>
      <c r="I35" s="23"/>
      <c r="J35" s="38"/>
      <c r="L35" s="10" t="str">
        <f t="shared" si="23"/>
        <v>FORLANG</v>
      </c>
      <c r="M35" s="5">
        <f>Q7+X7+Q21+X21+Summary!O28</f>
        <v>0</v>
      </c>
      <c r="N35" s="5" t="str">
        <f>IF(M35&gt;Summary!F13,"Y","N")</f>
        <v>N</v>
      </c>
      <c r="O35" s="5">
        <f>IF(N35="Y",M35-Summary!F13,0)</f>
        <v>0</v>
      </c>
      <c r="P35" s="5">
        <f>IF(M35&gt;Summary!F13,Summary!F13,M35)</f>
        <v>0</v>
      </c>
      <c r="Q35" s="5">
        <f t="shared" si="24"/>
        <v>0</v>
      </c>
      <c r="R35" s="4"/>
      <c r="S35" s="6" t="s">
        <v>52</v>
      </c>
      <c r="T35" s="5">
        <f>COUNTIF(Summary!I24:I42,"coping strategies")</f>
        <v>0</v>
      </c>
      <c r="U35" s="6" t="s">
        <v>62</v>
      </c>
      <c r="V35" s="5">
        <f>COUNTIF(Summary!I24:I43,"senior composition")</f>
        <v>0</v>
      </c>
      <c r="W35" s="6" t="s">
        <v>68</v>
      </c>
      <c r="X35" s="5">
        <f>COUNTIF(Summary!I24:I43,"political science")</f>
        <v>0</v>
      </c>
      <c r="Y35" s="6" t="s">
        <v>73</v>
      </c>
      <c r="Z35" s="5">
        <f>COUNTIF(Summary!I24:I43,"economics")</f>
        <v>0</v>
      </c>
    </row>
    <row r="36" spans="1:26" x14ac:dyDescent="0.25">
      <c r="A36" s="69"/>
      <c r="B36" s="20">
        <v>4</v>
      </c>
      <c r="C36" s="22"/>
      <c r="D36" s="31"/>
      <c r="E36" s="23"/>
      <c r="F36" s="35"/>
      <c r="G36" s="22"/>
      <c r="H36" s="31"/>
      <c r="I36" s="23"/>
      <c r="J36" s="38"/>
      <c r="L36" s="10" t="str">
        <f t="shared" si="23"/>
        <v>FINE ART</v>
      </c>
      <c r="M36" s="5">
        <f>Q8+X8+Q22+X22+Summary!O29</f>
        <v>0</v>
      </c>
      <c r="N36" s="5" t="str">
        <f>IF(M36&gt;Summary!F14,"Y","N")</f>
        <v>N</v>
      </c>
      <c r="O36" s="5">
        <f>IF(N36="Y",M36-Summary!F14,0)</f>
        <v>0</v>
      </c>
      <c r="P36" s="5">
        <f>IF(M36&gt;Summary!F14,Summary!F14,M36)</f>
        <v>0</v>
      </c>
      <c r="Q36" s="5">
        <f t="shared" si="24"/>
        <v>0</v>
      </c>
      <c r="R36" s="4"/>
      <c r="S36" s="6" t="s">
        <v>39</v>
      </c>
      <c r="T36" s="5">
        <f>SUM(T31:T35)</f>
        <v>0</v>
      </c>
      <c r="U36" s="6" t="s">
        <v>53</v>
      </c>
      <c r="V36" s="5">
        <f>SUM(V31:V35)</f>
        <v>0</v>
      </c>
      <c r="W36" s="6" t="s">
        <v>53</v>
      </c>
      <c r="X36" s="5">
        <f>SUM(X31:X35)</f>
        <v>0</v>
      </c>
      <c r="Y36" s="6" t="s">
        <v>53</v>
      </c>
      <c r="Z36" s="5">
        <f>SUM(Z31:Z35)</f>
        <v>0</v>
      </c>
    </row>
    <row r="37" spans="1:26" x14ac:dyDescent="0.25">
      <c r="A37" s="69"/>
      <c r="B37" s="20">
        <v>5</v>
      </c>
      <c r="C37" s="22"/>
      <c r="D37" s="31"/>
      <c r="E37" s="23"/>
      <c r="F37" s="35"/>
      <c r="G37" s="22"/>
      <c r="H37" s="31"/>
      <c r="I37" s="23"/>
      <c r="J37" s="38"/>
      <c r="L37" s="10" t="str">
        <f t="shared" si="23"/>
        <v>PE</v>
      </c>
      <c r="M37" s="5">
        <f>Q9+X9+Q23+X23+Summary!O30</f>
        <v>0</v>
      </c>
      <c r="N37" s="5" t="str">
        <f>IF(M37&gt;Summary!F15,"Y","N")</f>
        <v>N</v>
      </c>
      <c r="O37" s="5">
        <f>IF(N37="Y",M37-Summary!F15,0)</f>
        <v>0</v>
      </c>
      <c r="P37" s="5">
        <f>IF(M37&gt;Summary!F15,Summary!F15,M37)</f>
        <v>0</v>
      </c>
      <c r="Q37" s="5">
        <f t="shared" si="24"/>
        <v>0</v>
      </c>
      <c r="R37" s="4"/>
      <c r="S37" s="4"/>
    </row>
    <row r="38" spans="1:26" x14ac:dyDescent="0.25">
      <c r="A38" s="69"/>
      <c r="B38" s="20">
        <v>6</v>
      </c>
      <c r="C38" s="22"/>
      <c r="D38" s="31"/>
      <c r="E38" s="23"/>
      <c r="F38" s="35"/>
      <c r="G38" s="22"/>
      <c r="H38" s="31"/>
      <c r="I38" s="23"/>
      <c r="J38" s="38"/>
      <c r="L38" s="10" t="str">
        <f t="shared" si="23"/>
        <v>COMP</v>
      </c>
      <c r="M38" s="5">
        <f>Q10+X10+Q24+X24+Summary!O31</f>
        <v>0</v>
      </c>
      <c r="N38" s="5" t="str">
        <f>IF(M38&gt;Summary!F16,"Y","N")</f>
        <v>N</v>
      </c>
      <c r="O38" s="5">
        <f>IF(N38="Y",M38-Summary!F16,0)</f>
        <v>0</v>
      </c>
      <c r="P38" s="5">
        <f>IF(M38&gt;Summary!F16,Summary!F16,M38)</f>
        <v>0</v>
      </c>
      <c r="Q38" s="5">
        <f t="shared" si="24"/>
        <v>0</v>
      </c>
      <c r="R38" s="4"/>
      <c r="U38" s="6"/>
    </row>
    <row r="39" spans="1:26" ht="15.75" thickBot="1" x14ac:dyDescent="0.3">
      <c r="A39" s="69"/>
      <c r="B39" s="21">
        <v>7</v>
      </c>
      <c r="C39" s="24"/>
      <c r="D39" s="32"/>
      <c r="E39" s="25"/>
      <c r="F39" s="36"/>
      <c r="G39" s="24"/>
      <c r="H39" s="32"/>
      <c r="I39" s="25"/>
      <c r="J39" s="39"/>
      <c r="L39" s="10" t="str">
        <f t="shared" si="23"/>
        <v>COUNS</v>
      </c>
      <c r="M39" s="5">
        <f>Q11+X11+Q25+X25+Summary!O32</f>
        <v>0</v>
      </c>
      <c r="N39" s="5" t="str">
        <f>IF(M39&gt;Summary!F17,"Y","N")</f>
        <v>N</v>
      </c>
      <c r="O39" s="5">
        <f>IF(N39="Y",M39-Summary!F17,0)</f>
        <v>0</v>
      </c>
      <c r="P39" s="5">
        <f>IF(M39&gt;Summary!F17,Summary!F17,M39)</f>
        <v>0</v>
      </c>
      <c r="Q39" s="5">
        <f t="shared" ref="Q39" si="25">P39/4</f>
        <v>0</v>
      </c>
      <c r="U39" s="6"/>
    </row>
    <row r="40" spans="1:26" x14ac:dyDescent="0.25">
      <c r="L40" s="10" t="str">
        <f t="shared" si="23"/>
        <v>ELEC</v>
      </c>
      <c r="M40" s="5">
        <f>Q12+X12+Q26+X26+Summary!O33+SUM(O31:O39)</f>
        <v>0</v>
      </c>
      <c r="N40" s="5" t="s">
        <v>54</v>
      </c>
      <c r="O40" s="5" t="s">
        <v>54</v>
      </c>
      <c r="P40" s="5">
        <f>M40</f>
        <v>0</v>
      </c>
      <c r="Q40" s="5">
        <f>P40/4</f>
        <v>0</v>
      </c>
      <c r="R40" s="4"/>
      <c r="U40" s="6"/>
    </row>
    <row r="41" spans="1:26" x14ac:dyDescent="0.25">
      <c r="L41" s="10" t="str">
        <f t="shared" si="23"/>
        <v>FP</v>
      </c>
      <c r="M41" s="5">
        <f>Q13+X13+Q27+X27+Summary!O34</f>
        <v>0</v>
      </c>
      <c r="N41" s="5" t="s">
        <v>54</v>
      </c>
      <c r="O41" s="5" t="s">
        <v>54</v>
      </c>
      <c r="P41" s="5">
        <f>M41</f>
        <v>0</v>
      </c>
      <c r="Q41" s="5">
        <f>P41/4</f>
        <v>0</v>
      </c>
      <c r="R41" s="4"/>
      <c r="U41" s="6"/>
    </row>
  </sheetData>
  <sheetProtection password="E3F6" sheet="1" objects="1" scenarios="1" selectLockedCells="1"/>
  <mergeCells count="8">
    <mergeCell ref="A1:A7"/>
    <mergeCell ref="A9:A18"/>
    <mergeCell ref="B1:J1"/>
    <mergeCell ref="B11:J11"/>
    <mergeCell ref="A27:A39"/>
    <mergeCell ref="A20:A25"/>
    <mergeCell ref="B21:J21"/>
    <mergeCell ref="B31:J31"/>
  </mergeCells>
  <phoneticPr fontId="9" type="noConversion"/>
  <dataValidations disablePrompts="1" count="1">
    <dataValidation type="list" allowBlank="1" showInputMessage="1" showErrorMessage="1" sqref="D3:D9 H3:H9 D13:D19 H13:H19 H23:H29 D23:D29 D33:D39 H33:H39 F3:F9 J13:J19 F13:F19 F23:F29 F33:F39 J33:J39 J23:J29 J3:J9">
      <formula1>$L$2:$L$13</formula1>
    </dataValidation>
  </dataValidations>
  <pageMargins left="0.25" right="0.25" top="0.25" bottom="0.25" header="0.05" footer="0.05"/>
  <pageSetup orientation="landscape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Joshua Villines</dc:creator>
  <cp:lastModifiedBy>Joshua Villines</cp:lastModifiedBy>
  <cp:lastPrinted>2011-03-24T14:47:07Z</cp:lastPrinted>
  <dcterms:created xsi:type="dcterms:W3CDTF">2011-03-16T16:27:02Z</dcterms:created>
  <dcterms:modified xsi:type="dcterms:W3CDTF">2012-10-16T17:25:33Z</dcterms:modified>
</cp:coreProperties>
</file>